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ThisWorkbook" defaultThemeVersion="124226"/>
  <xr:revisionPtr revIDLastSave="0" documentId="8_{B6E8FEF4-C3D9-43F5-B1DB-17D01FFCE1F8}" xr6:coauthVersionLast="47" xr6:coauthVersionMax="47" xr10:uidLastSave="{00000000-0000-0000-0000-000000000000}"/>
  <bookViews>
    <workbookView xWindow="-120" yWindow="-120" windowWidth="24240" windowHeight="13020" tabRatio="601" firstSheet="16" activeTab="19" xr2:uid="{00000000-000D-0000-FFFF-FFFF00000000}"/>
  </bookViews>
  <sheets>
    <sheet name="Note for users" sheetId="82" r:id="rId1"/>
    <sheet name="1.Project Cost and MOF" sheetId="62" r:id="rId2"/>
    <sheet name="2.Capex Details" sheetId="57" r:id="rId3"/>
    <sheet name="3.Other Exp &amp; Taxes" sheetId="22" r:id="rId4"/>
    <sheet name="Sheet1" sheetId="86" state="hidden"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r:id="rId12"/>
    <sheet name="11.F&amp;V Crop Production details" sheetId="83" r:id="rId13"/>
    <sheet name="12.Facility 1 - Trading" sheetId="55" r:id="rId14"/>
    <sheet name="13.Facility 2 Grain Processing" sheetId="72" state="hidden" r:id="rId15"/>
    <sheet name="13. Facility 2 Warehouse" sheetId="42" r:id="rId16"/>
    <sheet name="14.Facility 3 C &amp; G unit " sheetId="87" r:id="rId17"/>
    <sheet name="15. Facility 4 CHC" sheetId="89" r:id="rId18"/>
    <sheet name="16.Facility 5 Agri Inputs" sheetId="90" r:id="rId19"/>
    <sheet name="17.Facility 6 Hort Processing" sheetId="91" r:id="rId20"/>
    <sheet name="15. Facility 4 Custom Hiring" sheetId="48" state="hidden" r:id="rId21"/>
    <sheet name="16.Facility 5 Agri Input" sheetId="53" state="hidden" r:id="rId22"/>
    <sheet name="17.Facility 6 Horti Processing " sheetId="84" state="hidden" r:id="rId23"/>
  </sheets>
  <externalReferences>
    <externalReference r:id="rId24"/>
    <externalReference r:id="rId25"/>
    <externalReference r:id="rId26"/>
    <externalReference r:id="rId27"/>
    <externalReference r:id="rId28"/>
    <externalReference r:id="rId29"/>
    <externalReference r:id="rId30"/>
  </externalReferences>
  <definedNames>
    <definedName name="_Fill" hidden="1">#REF!</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MOF'!$A$1:$F$28</definedName>
    <definedName name="_xlnm.Print_Area" localSheetId="11">'10.Grain Production details'!$A$1:$Z$114</definedName>
    <definedName name="_xlnm.Print_Area" localSheetId="12">'11.F&amp;V Crop Production details'!$A$1:$Z$127</definedName>
    <definedName name="_xlnm.Print_Area" localSheetId="13">'12.Facility 1 - Trading'!$A$1:$J$221</definedName>
    <definedName name="_xlnm.Print_Area" localSheetId="15">'13. Facility 2 Warehouse'!$A$1:$K$51</definedName>
    <definedName name="_xlnm.Print_Area" localSheetId="14">'13.Facility 2 Grain Processing'!$A$3:$J$181</definedName>
    <definedName name="_xlnm.Print_Area" localSheetId="20">'15. Facility 4 Custom Hiring'!$A$1:$U$58</definedName>
    <definedName name="_xlnm.Print_Area" localSheetId="21">'16.Facility 5 Agri Input'!$A$1:$J$281</definedName>
    <definedName name="_xlnm.Print_Area" localSheetId="22">'17.Facility 6 Horti Processing '!$A$1:$J$192</definedName>
    <definedName name="_xlnm.Print_Area" localSheetId="2">'2.Capex Details'!$A$1:$H$136</definedName>
    <definedName name="_xlnm.Print_Area" localSheetId="3">'3.Other Exp &amp; Taxes'!$A$1:$R$94</definedName>
    <definedName name="_xlnm.Print_Area" localSheetId="5">'4.TL repayment sch'!$A$1:$H$95</definedName>
    <definedName name="_xlnm.Print_Area" localSheetId="6">'5.Closing Stock &amp; W Capital'!$A$1:$L$60</definedName>
    <definedName name="_xlnm.Print_Area" localSheetId="7">'6.Cons Profit &amp; Loss'!$A$1:$I$56</definedName>
    <definedName name="_xlnm.Print_Area" localSheetId="8">'7.Balance Sheet'!$A$1:$I$50</definedName>
    <definedName name="_xlnm.Print_Area" localSheetId="9">'8.Cash Flow '!$A$1:$J$38</definedName>
    <definedName name="_xlnm.Print_Area" localSheetId="10">'9.1 Financial indiacators'!$B$1:$M$183</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91" l="1"/>
  <c r="H62" i="91"/>
  <c r="H124" i="91"/>
  <c r="H141" i="91"/>
  <c r="G34" i="91"/>
  <c r="G62" i="91"/>
  <c r="G124" i="91"/>
  <c r="G141" i="91"/>
  <c r="E149" i="91"/>
  <c r="F149" i="91"/>
  <c r="G149" i="91"/>
  <c r="H149" i="91"/>
  <c r="I149" i="91"/>
  <c r="J149" i="91"/>
  <c r="J154" i="91"/>
  <c r="H125" i="91"/>
  <c r="H142" i="91"/>
  <c r="G125" i="91"/>
  <c r="G142" i="91"/>
  <c r="J155" i="91"/>
  <c r="H126" i="91"/>
  <c r="H143" i="91"/>
  <c r="G126" i="91"/>
  <c r="G143" i="91"/>
  <c r="J156" i="91"/>
  <c r="J159" i="91"/>
  <c r="J163" i="91"/>
  <c r="J164" i="91"/>
  <c r="J165" i="91"/>
  <c r="J166" i="91"/>
  <c r="J167" i="91"/>
  <c r="J168" i="91"/>
  <c r="J169" i="91"/>
  <c r="I175" i="91"/>
  <c r="J174" i="91"/>
  <c r="J175" i="91"/>
  <c r="J177" i="91"/>
  <c r="J180" i="91"/>
  <c r="J181" i="91"/>
  <c r="J185" i="91"/>
  <c r="J186" i="91"/>
  <c r="J188" i="91"/>
  <c r="F34" i="91"/>
  <c r="F62" i="91"/>
  <c r="F124" i="91"/>
  <c r="F141" i="91"/>
  <c r="I154" i="91"/>
  <c r="F125" i="91"/>
  <c r="F142" i="91"/>
  <c r="I155" i="91"/>
  <c r="F126" i="91"/>
  <c r="F143" i="91"/>
  <c r="I156" i="91"/>
  <c r="I159" i="91"/>
  <c r="I163" i="91"/>
  <c r="I164" i="91"/>
  <c r="I165" i="91"/>
  <c r="I166" i="91"/>
  <c r="I167" i="91"/>
  <c r="I168" i="91"/>
  <c r="I169" i="91"/>
  <c r="H175" i="91"/>
  <c r="I174" i="91"/>
  <c r="I177" i="91"/>
  <c r="I180" i="91"/>
  <c r="I181" i="91"/>
  <c r="I185" i="91"/>
  <c r="I186" i="91"/>
  <c r="I188" i="91"/>
  <c r="E34" i="91"/>
  <c r="E62" i="91"/>
  <c r="E124" i="91"/>
  <c r="E141" i="91"/>
  <c r="H154" i="91"/>
  <c r="E125" i="91"/>
  <c r="E142" i="91"/>
  <c r="H155" i="91"/>
  <c r="E126" i="91"/>
  <c r="E143" i="91"/>
  <c r="H156" i="91"/>
  <c r="H159" i="91"/>
  <c r="H163" i="91"/>
  <c r="H164" i="91"/>
  <c r="H165" i="91"/>
  <c r="H166" i="91"/>
  <c r="H167" i="91"/>
  <c r="H168" i="91"/>
  <c r="H169" i="91"/>
  <c r="G175" i="91"/>
  <c r="H174" i="91"/>
  <c r="H177" i="91"/>
  <c r="H180" i="91"/>
  <c r="H181" i="91"/>
  <c r="H185" i="91"/>
  <c r="H186" i="91"/>
  <c r="H188" i="91"/>
  <c r="D34" i="91"/>
  <c r="D62" i="91"/>
  <c r="D124" i="91"/>
  <c r="D141" i="91"/>
  <c r="G154" i="91"/>
  <c r="D125" i="91"/>
  <c r="D142" i="91"/>
  <c r="G155" i="91"/>
  <c r="D126" i="91"/>
  <c r="D143" i="91"/>
  <c r="G156" i="91"/>
  <c r="G159" i="91"/>
  <c r="G163" i="91"/>
  <c r="G164" i="91"/>
  <c r="G165" i="91"/>
  <c r="G166" i="91"/>
  <c r="G167" i="91"/>
  <c r="G168" i="91"/>
  <c r="G169" i="91"/>
  <c r="F175" i="91"/>
  <c r="G174" i="91"/>
  <c r="G177" i="91"/>
  <c r="G180" i="91"/>
  <c r="G181" i="91"/>
  <c r="G185" i="91"/>
  <c r="G186" i="91"/>
  <c r="G188" i="91"/>
  <c r="C34" i="91"/>
  <c r="C62" i="91"/>
  <c r="C124" i="91"/>
  <c r="C141" i="91"/>
  <c r="F154" i="91"/>
  <c r="C125" i="91"/>
  <c r="C142" i="91"/>
  <c r="F155" i="91"/>
  <c r="C126" i="91"/>
  <c r="C143" i="91"/>
  <c r="F156" i="91"/>
  <c r="F159" i="91"/>
  <c r="F163" i="91"/>
  <c r="F164" i="91"/>
  <c r="F165" i="91"/>
  <c r="F166" i="91"/>
  <c r="F167" i="91"/>
  <c r="F168" i="91"/>
  <c r="F169" i="91"/>
  <c r="E175" i="91"/>
  <c r="F174" i="91"/>
  <c r="F177" i="91"/>
  <c r="F180" i="91"/>
  <c r="F181" i="91"/>
  <c r="F185" i="91"/>
  <c r="F186" i="91"/>
  <c r="F188" i="91"/>
  <c r="B34" i="91"/>
  <c r="B62" i="91"/>
  <c r="B124" i="91"/>
  <c r="B141" i="91"/>
  <c r="E154" i="91"/>
  <c r="B125" i="91"/>
  <c r="B142" i="91"/>
  <c r="E155" i="91"/>
  <c r="B126" i="91"/>
  <c r="B143" i="91"/>
  <c r="E156" i="91"/>
  <c r="E159" i="91"/>
  <c r="E163" i="91"/>
  <c r="E164" i="91"/>
  <c r="E165" i="91"/>
  <c r="E166" i="91"/>
  <c r="E167" i="91"/>
  <c r="E168" i="91"/>
  <c r="E169" i="91"/>
  <c r="D175" i="91"/>
  <c r="E174" i="91"/>
  <c r="E177" i="91"/>
  <c r="E180" i="91"/>
  <c r="E181" i="91"/>
  <c r="E185" i="91"/>
  <c r="E186" i="91"/>
  <c r="E188" i="91"/>
  <c r="D154" i="91"/>
  <c r="D155" i="91"/>
  <c r="D156" i="91"/>
  <c r="D159" i="91"/>
  <c r="D163" i="91"/>
  <c r="D164" i="91"/>
  <c r="D165" i="91"/>
  <c r="D166" i="91"/>
  <c r="D167" i="91"/>
  <c r="D168" i="91"/>
  <c r="D169" i="91"/>
  <c r="D177" i="91"/>
  <c r="D180" i="91"/>
  <c r="D181" i="91"/>
  <c r="D185" i="91"/>
  <c r="D186" i="91"/>
  <c r="D188" i="91"/>
  <c r="A156" i="91"/>
  <c r="A155" i="91"/>
  <c r="A154" i="91"/>
  <c r="A37" i="91"/>
  <c r="A65" i="91"/>
  <c r="A135" i="91"/>
  <c r="A36" i="91"/>
  <c r="A64" i="91"/>
  <c r="A131" i="91"/>
  <c r="A35" i="91"/>
  <c r="A63" i="91"/>
  <c r="A127" i="91"/>
  <c r="A34" i="91"/>
  <c r="A62" i="91"/>
  <c r="A123" i="91"/>
  <c r="A30" i="91"/>
  <c r="A61" i="91"/>
  <c r="A122" i="91"/>
  <c r="A29" i="91"/>
  <c r="A60" i="91"/>
  <c r="A121" i="91"/>
  <c r="A28" i="91"/>
  <c r="A59" i="91"/>
  <c r="A120" i="91"/>
  <c r="A27" i="91"/>
  <c r="A58" i="91"/>
  <c r="A119" i="91"/>
  <c r="A26" i="91"/>
  <c r="A57" i="91"/>
  <c r="A118" i="91"/>
  <c r="A25" i="91"/>
  <c r="A56" i="91"/>
  <c r="A114" i="91"/>
  <c r="A24" i="91"/>
  <c r="A55" i="91"/>
  <c r="A110" i="91"/>
  <c r="A23" i="91"/>
  <c r="A54" i="91"/>
  <c r="A106" i="91"/>
  <c r="A22" i="91"/>
  <c r="A53" i="91"/>
  <c r="A102" i="91"/>
  <c r="A21" i="91"/>
  <c r="A52" i="91"/>
  <c r="A98" i="91"/>
  <c r="A20" i="91"/>
  <c r="A51" i="91"/>
  <c r="A94" i="91"/>
  <c r="A19" i="91"/>
  <c r="A50" i="91"/>
  <c r="A91" i="91"/>
  <c r="A18" i="91"/>
  <c r="A49" i="91"/>
  <c r="A87" i="91"/>
  <c r="A17" i="91"/>
  <c r="A48" i="91"/>
  <c r="A83" i="91"/>
  <c r="A16" i="91"/>
  <c r="A47" i="91"/>
  <c r="A79" i="91"/>
  <c r="A15" i="91"/>
  <c r="A46" i="91"/>
  <c r="A75" i="91"/>
  <c r="A14" i="91"/>
  <c r="A45" i="91"/>
  <c r="A71" i="91"/>
  <c r="A13" i="91"/>
  <c r="A44" i="91"/>
  <c r="A67" i="91"/>
  <c r="H37" i="91"/>
  <c r="H65" i="91"/>
  <c r="G37" i="91"/>
  <c r="G65" i="91"/>
  <c r="F37" i="91"/>
  <c r="F65" i="91"/>
  <c r="E37" i="91"/>
  <c r="E65" i="91"/>
  <c r="D37" i="91"/>
  <c r="D65" i="91"/>
  <c r="C37" i="91"/>
  <c r="C65" i="91"/>
  <c r="B37" i="91"/>
  <c r="B65" i="91"/>
  <c r="H36" i="91"/>
  <c r="H64" i="91"/>
  <c r="G36" i="91"/>
  <c r="G64" i="91"/>
  <c r="F36" i="91"/>
  <c r="F64" i="91"/>
  <c r="E36" i="91"/>
  <c r="E64" i="91"/>
  <c r="D36" i="91"/>
  <c r="D64" i="91"/>
  <c r="C36" i="91"/>
  <c r="C64" i="91"/>
  <c r="B36" i="91"/>
  <c r="B64" i="91"/>
  <c r="H35" i="91"/>
  <c r="H63" i="91"/>
  <c r="G35" i="91"/>
  <c r="G63" i="91"/>
  <c r="F35" i="91"/>
  <c r="F63" i="91"/>
  <c r="E35" i="91"/>
  <c r="E63" i="91"/>
  <c r="D35" i="91"/>
  <c r="D63" i="91"/>
  <c r="C35" i="91"/>
  <c r="C63" i="91"/>
  <c r="B35" i="91"/>
  <c r="B63" i="91"/>
  <c r="H30" i="91"/>
  <c r="H61" i="91"/>
  <c r="G30" i="91"/>
  <c r="G61" i="91"/>
  <c r="F30" i="91"/>
  <c r="F61" i="91"/>
  <c r="E30" i="91"/>
  <c r="E61" i="91"/>
  <c r="D30" i="91"/>
  <c r="D61" i="91"/>
  <c r="C30" i="91"/>
  <c r="C61" i="91"/>
  <c r="B30" i="91"/>
  <c r="B61" i="91"/>
  <c r="H29" i="91"/>
  <c r="H60" i="91"/>
  <c r="G29" i="91"/>
  <c r="G60" i="91"/>
  <c r="F29" i="91"/>
  <c r="F60" i="91"/>
  <c r="E29" i="91"/>
  <c r="E60" i="91"/>
  <c r="D29" i="91"/>
  <c r="D60" i="91"/>
  <c r="C29" i="91"/>
  <c r="C60" i="91"/>
  <c r="B29" i="91"/>
  <c r="B60" i="91"/>
  <c r="H28" i="91"/>
  <c r="H59" i="91"/>
  <c r="G28" i="91"/>
  <c r="G59" i="91"/>
  <c r="F28" i="91"/>
  <c r="F59" i="91"/>
  <c r="E28" i="91"/>
  <c r="E59" i="91"/>
  <c r="D28" i="91"/>
  <c r="D59" i="91"/>
  <c r="C28" i="91"/>
  <c r="C59" i="91"/>
  <c r="B28" i="91"/>
  <c r="B59" i="91"/>
  <c r="H27" i="91"/>
  <c r="H58" i="91"/>
  <c r="G27" i="91"/>
  <c r="G58" i="91"/>
  <c r="F27" i="91"/>
  <c r="F58" i="91"/>
  <c r="E27" i="91"/>
  <c r="E58" i="91"/>
  <c r="D27" i="91"/>
  <c r="D58" i="91"/>
  <c r="C27" i="91"/>
  <c r="C58" i="91"/>
  <c r="B27" i="91"/>
  <c r="B58" i="91"/>
  <c r="H26" i="91"/>
  <c r="H57" i="91"/>
  <c r="G26" i="91"/>
  <c r="G57" i="91"/>
  <c r="F26" i="91"/>
  <c r="F57" i="91"/>
  <c r="E26" i="91"/>
  <c r="E57" i="91"/>
  <c r="D26" i="91"/>
  <c r="D57" i="91"/>
  <c r="C26" i="91"/>
  <c r="C57" i="91"/>
  <c r="B26" i="91"/>
  <c r="B57" i="91"/>
  <c r="H25" i="91"/>
  <c r="H56" i="91"/>
  <c r="G25" i="91"/>
  <c r="G56" i="91"/>
  <c r="F25" i="91"/>
  <c r="F56" i="91"/>
  <c r="E25" i="91"/>
  <c r="E56" i="91"/>
  <c r="D25" i="91"/>
  <c r="D56" i="91"/>
  <c r="C25" i="91"/>
  <c r="C56" i="91"/>
  <c r="B25" i="91"/>
  <c r="B56" i="91"/>
  <c r="H24" i="91"/>
  <c r="H55" i="91"/>
  <c r="G24" i="91"/>
  <c r="G55" i="91"/>
  <c r="F24" i="91"/>
  <c r="F55" i="91"/>
  <c r="E24" i="91"/>
  <c r="E55" i="91"/>
  <c r="D24" i="91"/>
  <c r="D55" i="91"/>
  <c r="C24" i="91"/>
  <c r="C55" i="91"/>
  <c r="B24" i="91"/>
  <c r="B55" i="91"/>
  <c r="H23" i="91"/>
  <c r="H54" i="91"/>
  <c r="G23" i="91"/>
  <c r="G54" i="91"/>
  <c r="F23" i="91"/>
  <c r="F54" i="91"/>
  <c r="E23" i="91"/>
  <c r="E54" i="91"/>
  <c r="D23" i="91"/>
  <c r="D54" i="91"/>
  <c r="C23" i="91"/>
  <c r="C54" i="91"/>
  <c r="B23" i="91"/>
  <c r="B54" i="91"/>
  <c r="H22" i="91"/>
  <c r="H53" i="91"/>
  <c r="G22" i="91"/>
  <c r="G53" i="91"/>
  <c r="F22" i="91"/>
  <c r="F53" i="91"/>
  <c r="E22" i="91"/>
  <c r="E53" i="91"/>
  <c r="D22" i="91"/>
  <c r="D53" i="91"/>
  <c r="C22" i="91"/>
  <c r="C53" i="91"/>
  <c r="B22" i="91"/>
  <c r="B53" i="91"/>
  <c r="H21" i="91"/>
  <c r="H52" i="91"/>
  <c r="G21" i="91"/>
  <c r="G52" i="91"/>
  <c r="F21" i="91"/>
  <c r="F52" i="91"/>
  <c r="E21" i="91"/>
  <c r="E52" i="91"/>
  <c r="D21" i="91"/>
  <c r="D52" i="91"/>
  <c r="C21" i="91"/>
  <c r="C52" i="91"/>
  <c r="B21" i="91"/>
  <c r="B52" i="91"/>
  <c r="H20" i="91"/>
  <c r="H51" i="91"/>
  <c r="G20" i="91"/>
  <c r="G51" i="91"/>
  <c r="F20" i="91"/>
  <c r="F51" i="91"/>
  <c r="E20" i="91"/>
  <c r="E51" i="91"/>
  <c r="D20" i="91"/>
  <c r="D51" i="91"/>
  <c r="C20" i="91"/>
  <c r="C51" i="91"/>
  <c r="B20" i="91"/>
  <c r="B51" i="91"/>
  <c r="H19" i="91"/>
  <c r="H50" i="91"/>
  <c r="G19" i="91"/>
  <c r="G50" i="91"/>
  <c r="F19" i="91"/>
  <c r="F50" i="91"/>
  <c r="E19" i="91"/>
  <c r="E50" i="91"/>
  <c r="D19" i="91"/>
  <c r="D50" i="91"/>
  <c r="C19" i="91"/>
  <c r="C50" i="91"/>
  <c r="B19" i="91"/>
  <c r="B50" i="91"/>
  <c r="H18" i="91"/>
  <c r="H49" i="91"/>
  <c r="G18" i="91"/>
  <c r="G49" i="91"/>
  <c r="F18" i="91"/>
  <c r="F49" i="91"/>
  <c r="E18" i="91"/>
  <c r="E49" i="91"/>
  <c r="D18" i="91"/>
  <c r="D49" i="91"/>
  <c r="C18" i="91"/>
  <c r="C49" i="91"/>
  <c r="B18" i="91"/>
  <c r="B49" i="91"/>
  <c r="H17" i="91"/>
  <c r="H48" i="91"/>
  <c r="G17" i="91"/>
  <c r="G48" i="91"/>
  <c r="F17" i="91"/>
  <c r="F48" i="91"/>
  <c r="E17" i="91"/>
  <c r="E48" i="91"/>
  <c r="D17" i="91"/>
  <c r="D48" i="91"/>
  <c r="C17" i="91"/>
  <c r="C48" i="91"/>
  <c r="B17" i="91"/>
  <c r="B48" i="91"/>
  <c r="H16" i="91"/>
  <c r="H47" i="91"/>
  <c r="G16" i="91"/>
  <c r="G47" i="91"/>
  <c r="F16" i="91"/>
  <c r="F47" i="91"/>
  <c r="E16" i="91"/>
  <c r="E47" i="91"/>
  <c r="D16" i="91"/>
  <c r="D47" i="91"/>
  <c r="C16" i="91"/>
  <c r="C47" i="91"/>
  <c r="B16" i="91"/>
  <c r="B47" i="91"/>
  <c r="H15" i="91"/>
  <c r="H46" i="91"/>
  <c r="G15" i="91"/>
  <c r="G46" i="91"/>
  <c r="F15" i="91"/>
  <c r="F46" i="91"/>
  <c r="E15" i="91"/>
  <c r="E46" i="91"/>
  <c r="D15" i="91"/>
  <c r="D46" i="91"/>
  <c r="C15" i="91"/>
  <c r="C46" i="91"/>
  <c r="B15" i="91"/>
  <c r="B46" i="91"/>
  <c r="H14" i="91"/>
  <c r="H45" i="91"/>
  <c r="G14" i="91"/>
  <c r="G45" i="91"/>
  <c r="F14" i="91"/>
  <c r="F45" i="91"/>
  <c r="E14" i="91"/>
  <c r="E45" i="91"/>
  <c r="D14" i="91"/>
  <c r="D45" i="91"/>
  <c r="C14" i="91"/>
  <c r="C45" i="91"/>
  <c r="B14" i="91"/>
  <c r="B45" i="91"/>
  <c r="H44" i="91"/>
  <c r="G44" i="91"/>
  <c r="F44" i="91"/>
  <c r="E44" i="91"/>
  <c r="D44" i="91"/>
  <c r="C44" i="91"/>
  <c r="B44" i="91"/>
  <c r="H31" i="91"/>
  <c r="H32" i="91"/>
  <c r="H33" i="91"/>
  <c r="H39" i="91"/>
  <c r="C40" i="91"/>
  <c r="D40" i="91"/>
  <c r="E40" i="91"/>
  <c r="F40" i="91"/>
  <c r="G40" i="91"/>
  <c r="H40" i="91"/>
  <c r="H42" i="91"/>
  <c r="G31" i="91"/>
  <c r="G32" i="91"/>
  <c r="G33" i="91"/>
  <c r="G39" i="91"/>
  <c r="G42" i="91"/>
  <c r="F31" i="91"/>
  <c r="F32" i="91"/>
  <c r="F33" i="91"/>
  <c r="F39" i="91"/>
  <c r="F42" i="91"/>
  <c r="E31" i="91"/>
  <c r="E32" i="91"/>
  <c r="E33" i="91"/>
  <c r="E39" i="91"/>
  <c r="E42" i="91"/>
  <c r="D31" i="91"/>
  <c r="D32" i="91"/>
  <c r="D33" i="91"/>
  <c r="D39" i="91"/>
  <c r="D42" i="91"/>
  <c r="C31" i="91"/>
  <c r="C32" i="91"/>
  <c r="C33" i="91"/>
  <c r="C39" i="91"/>
  <c r="C42" i="91"/>
  <c r="B31" i="91"/>
  <c r="B32" i="91"/>
  <c r="B33" i="91"/>
  <c r="B39" i="91"/>
  <c r="B42" i="91"/>
  <c r="A33" i="91"/>
  <c r="A32" i="91"/>
  <c r="A31" i="91"/>
  <c r="I9" i="90"/>
  <c r="I62" i="90"/>
  <c r="E124" i="90"/>
  <c r="F124" i="90"/>
  <c r="G124" i="90"/>
  <c r="H124" i="90"/>
  <c r="I124" i="90"/>
  <c r="J124" i="90"/>
  <c r="J130" i="90"/>
  <c r="I10" i="90"/>
  <c r="I63" i="90"/>
  <c r="H10" i="90"/>
  <c r="H63" i="90"/>
  <c r="J131" i="90"/>
  <c r="I11" i="90"/>
  <c r="I64" i="90"/>
  <c r="H11" i="90"/>
  <c r="H64" i="90"/>
  <c r="J132" i="90"/>
  <c r="I12" i="90"/>
  <c r="I65" i="90"/>
  <c r="H12" i="90"/>
  <c r="H65" i="90"/>
  <c r="J133" i="90"/>
  <c r="I13" i="90"/>
  <c r="I66" i="90"/>
  <c r="H13" i="90"/>
  <c r="H66" i="90"/>
  <c r="J134" i="90"/>
  <c r="I14" i="90"/>
  <c r="I67" i="90"/>
  <c r="H14" i="90"/>
  <c r="H67" i="90"/>
  <c r="J135" i="90"/>
  <c r="I15" i="90"/>
  <c r="I68" i="90"/>
  <c r="H15" i="90"/>
  <c r="H68" i="90"/>
  <c r="J136" i="90"/>
  <c r="I16" i="90"/>
  <c r="I69" i="90"/>
  <c r="H16" i="90"/>
  <c r="H69" i="90"/>
  <c r="J137" i="90"/>
  <c r="I18" i="90"/>
  <c r="I71" i="90"/>
  <c r="H18" i="90"/>
  <c r="H71" i="90"/>
  <c r="J139" i="90"/>
  <c r="I19" i="90"/>
  <c r="I72" i="90"/>
  <c r="H19" i="90"/>
  <c r="H72" i="90"/>
  <c r="J140" i="90"/>
  <c r="I20" i="90"/>
  <c r="I73" i="90"/>
  <c r="H20" i="90"/>
  <c r="H73" i="90"/>
  <c r="J141" i="90"/>
  <c r="I21" i="90"/>
  <c r="I74" i="90"/>
  <c r="H21" i="90"/>
  <c r="H74" i="90"/>
  <c r="J142" i="90"/>
  <c r="I22" i="90"/>
  <c r="I75" i="90"/>
  <c r="H22" i="90"/>
  <c r="H75" i="90"/>
  <c r="J143" i="90"/>
  <c r="I23" i="90"/>
  <c r="I76" i="90"/>
  <c r="H23" i="90"/>
  <c r="H76" i="90"/>
  <c r="J144" i="90"/>
  <c r="I24" i="90"/>
  <c r="I77" i="90"/>
  <c r="H24" i="90"/>
  <c r="H77" i="90"/>
  <c r="J145" i="90"/>
  <c r="I25" i="90"/>
  <c r="I78" i="90"/>
  <c r="H25" i="90"/>
  <c r="H78" i="90"/>
  <c r="J146" i="90"/>
  <c r="I27" i="90"/>
  <c r="I80" i="90"/>
  <c r="H27" i="90"/>
  <c r="H80" i="90"/>
  <c r="J148" i="90"/>
  <c r="I28" i="90"/>
  <c r="I81" i="90"/>
  <c r="H28" i="90"/>
  <c r="H81" i="90"/>
  <c r="J149" i="90"/>
  <c r="I29" i="90"/>
  <c r="I82" i="90"/>
  <c r="H29" i="90"/>
  <c r="H82" i="90"/>
  <c r="J150" i="90"/>
  <c r="I30" i="90"/>
  <c r="I83" i="90"/>
  <c r="H30" i="90"/>
  <c r="H83" i="90"/>
  <c r="J151" i="90"/>
  <c r="I31" i="90"/>
  <c r="I84" i="90"/>
  <c r="H31" i="90"/>
  <c r="H84" i="90"/>
  <c r="J152" i="90"/>
  <c r="I33" i="90"/>
  <c r="I86" i="90"/>
  <c r="H33" i="90"/>
  <c r="H86" i="90"/>
  <c r="J154" i="90"/>
  <c r="I34" i="90"/>
  <c r="I87" i="90"/>
  <c r="H34" i="90"/>
  <c r="H87" i="90"/>
  <c r="J155" i="90"/>
  <c r="I35" i="90"/>
  <c r="I88" i="90"/>
  <c r="H35" i="90"/>
  <c r="H88" i="90"/>
  <c r="J156" i="90"/>
  <c r="I36" i="90"/>
  <c r="I89" i="90"/>
  <c r="H36" i="90"/>
  <c r="H89" i="90"/>
  <c r="J157" i="90"/>
  <c r="I37" i="90"/>
  <c r="I90" i="90"/>
  <c r="H37" i="90"/>
  <c r="H90" i="90"/>
  <c r="J158" i="90"/>
  <c r="I38" i="90"/>
  <c r="I91" i="90"/>
  <c r="H38" i="90"/>
  <c r="H91" i="90"/>
  <c r="J159" i="90"/>
  <c r="I39" i="90"/>
  <c r="I92" i="90"/>
  <c r="H39" i="90"/>
  <c r="H92" i="90"/>
  <c r="J160" i="90"/>
  <c r="I40" i="90"/>
  <c r="I93" i="90"/>
  <c r="H40" i="90"/>
  <c r="H93" i="90"/>
  <c r="J161" i="90"/>
  <c r="I41" i="90"/>
  <c r="I94" i="90"/>
  <c r="H41" i="90"/>
  <c r="H94" i="90"/>
  <c r="J162" i="90"/>
  <c r="I42" i="90"/>
  <c r="I95" i="90"/>
  <c r="H42" i="90"/>
  <c r="H95" i="90"/>
  <c r="J163" i="90"/>
  <c r="I43" i="90"/>
  <c r="I96" i="90"/>
  <c r="H43" i="90"/>
  <c r="H96" i="90"/>
  <c r="J164" i="90"/>
  <c r="I44" i="90"/>
  <c r="I97" i="90"/>
  <c r="H44" i="90"/>
  <c r="H97" i="90"/>
  <c r="J165" i="90"/>
  <c r="I45" i="90"/>
  <c r="I98" i="90"/>
  <c r="H45" i="90"/>
  <c r="H98" i="90"/>
  <c r="J166" i="90"/>
  <c r="I46" i="90"/>
  <c r="I99" i="90"/>
  <c r="H46" i="90"/>
  <c r="H99" i="90"/>
  <c r="J167" i="90"/>
  <c r="I47" i="90"/>
  <c r="I100" i="90"/>
  <c r="H47" i="90"/>
  <c r="H100" i="90"/>
  <c r="J168" i="90"/>
  <c r="I48" i="90"/>
  <c r="I101" i="90"/>
  <c r="H48" i="90"/>
  <c r="H101" i="90"/>
  <c r="J169" i="90"/>
  <c r="I49" i="90"/>
  <c r="I102" i="90"/>
  <c r="H49" i="90"/>
  <c r="H102" i="90"/>
  <c r="J170" i="90"/>
  <c r="I50" i="90"/>
  <c r="I103" i="90"/>
  <c r="H50" i="90"/>
  <c r="H103" i="90"/>
  <c r="J171" i="90"/>
  <c r="I51" i="90"/>
  <c r="I104" i="90"/>
  <c r="H51" i="90"/>
  <c r="H104" i="90"/>
  <c r="J172" i="90"/>
  <c r="I52" i="90"/>
  <c r="I105" i="90"/>
  <c r="H52" i="90"/>
  <c r="H105" i="90"/>
  <c r="J173" i="90"/>
  <c r="I53" i="90"/>
  <c r="I106" i="90"/>
  <c r="H53" i="90"/>
  <c r="H106" i="90"/>
  <c r="J174" i="90"/>
  <c r="I54" i="90"/>
  <c r="I107" i="90"/>
  <c r="H54" i="90"/>
  <c r="H107" i="90"/>
  <c r="J175" i="90"/>
  <c r="I55" i="90"/>
  <c r="I108" i="90"/>
  <c r="H55" i="90"/>
  <c r="H108" i="90"/>
  <c r="J176" i="90"/>
  <c r="I56" i="90"/>
  <c r="I109" i="90"/>
  <c r="H56" i="90"/>
  <c r="H109" i="90"/>
  <c r="J177" i="90"/>
  <c r="I57" i="90"/>
  <c r="I110" i="90"/>
  <c r="H57" i="90"/>
  <c r="H110" i="90"/>
  <c r="J178" i="90"/>
  <c r="I114" i="90"/>
  <c r="H9" i="90"/>
  <c r="H62" i="90"/>
  <c r="H114" i="90"/>
  <c r="C182" i="90"/>
  <c r="J182" i="90"/>
  <c r="I115" i="90"/>
  <c r="H115" i="90"/>
  <c r="J183" i="90"/>
  <c r="I116" i="90"/>
  <c r="H116" i="90"/>
  <c r="J184" i="90"/>
  <c r="I118" i="90"/>
  <c r="H118" i="90"/>
  <c r="J187" i="90"/>
  <c r="I119" i="90"/>
  <c r="H119" i="90"/>
  <c r="J188" i="90"/>
  <c r="J191" i="90"/>
  <c r="J197" i="90"/>
  <c r="J198" i="90"/>
  <c r="J199" i="90"/>
  <c r="J200" i="90"/>
  <c r="J201" i="90"/>
  <c r="J202" i="90"/>
  <c r="J203" i="90"/>
  <c r="J204" i="90"/>
  <c r="J205" i="90"/>
  <c r="J206" i="90"/>
  <c r="J207" i="90"/>
  <c r="J208" i="90"/>
  <c r="J209" i="90"/>
  <c r="J210" i="90"/>
  <c r="J211" i="90"/>
  <c r="J212" i="90"/>
  <c r="J213" i="90"/>
  <c r="J214" i="90"/>
  <c r="J215" i="90"/>
  <c r="J216" i="90"/>
  <c r="J217" i="90"/>
  <c r="J218" i="90"/>
  <c r="J219" i="90"/>
  <c r="J221" i="90"/>
  <c r="J222" i="90"/>
  <c r="J223" i="90"/>
  <c r="J224" i="90"/>
  <c r="J225" i="90"/>
  <c r="J226" i="90"/>
  <c r="J227" i="90"/>
  <c r="J228" i="90"/>
  <c r="J229" i="90"/>
  <c r="J230" i="90"/>
  <c r="J231" i="90"/>
  <c r="J232" i="90"/>
  <c r="J233" i="90"/>
  <c r="J234" i="90"/>
  <c r="J235" i="90"/>
  <c r="J236" i="90"/>
  <c r="J237" i="90"/>
  <c r="J238" i="90"/>
  <c r="J239" i="90"/>
  <c r="J240" i="90"/>
  <c r="J241" i="90"/>
  <c r="J242" i="90"/>
  <c r="J243" i="90"/>
  <c r="J245" i="90"/>
  <c r="J246" i="90"/>
  <c r="J247" i="90"/>
  <c r="J250" i="90"/>
  <c r="J251" i="90"/>
  <c r="J253" i="90"/>
  <c r="J254" i="90"/>
  <c r="J259" i="90"/>
  <c r="J260" i="90"/>
  <c r="J262" i="90"/>
  <c r="J265" i="90"/>
  <c r="J266" i="90"/>
  <c r="J267" i="90"/>
  <c r="J268" i="90"/>
  <c r="J273" i="90"/>
  <c r="J274" i="90"/>
  <c r="J276" i="90"/>
  <c r="I130" i="90"/>
  <c r="G10" i="90"/>
  <c r="G63" i="90"/>
  <c r="I131" i="90"/>
  <c r="G11" i="90"/>
  <c r="G64" i="90"/>
  <c r="I132" i="90"/>
  <c r="G12" i="90"/>
  <c r="G65" i="90"/>
  <c r="I133" i="90"/>
  <c r="G13" i="90"/>
  <c r="G66" i="90"/>
  <c r="I134" i="90"/>
  <c r="G14" i="90"/>
  <c r="G67" i="90"/>
  <c r="I135" i="90"/>
  <c r="G15" i="90"/>
  <c r="G68" i="90"/>
  <c r="I136" i="90"/>
  <c r="G16" i="90"/>
  <c r="G69" i="90"/>
  <c r="I137" i="90"/>
  <c r="G18" i="90"/>
  <c r="G71" i="90"/>
  <c r="I139" i="90"/>
  <c r="G19" i="90"/>
  <c r="G72" i="90"/>
  <c r="I140" i="90"/>
  <c r="G20" i="90"/>
  <c r="G73" i="90"/>
  <c r="I141" i="90"/>
  <c r="G21" i="90"/>
  <c r="G74" i="90"/>
  <c r="I142" i="90"/>
  <c r="G22" i="90"/>
  <c r="G75" i="90"/>
  <c r="I143" i="90"/>
  <c r="G23" i="90"/>
  <c r="G76" i="90"/>
  <c r="I144" i="90"/>
  <c r="G24" i="90"/>
  <c r="G77" i="90"/>
  <c r="I145" i="90"/>
  <c r="G25" i="90"/>
  <c r="G78" i="90"/>
  <c r="I146" i="90"/>
  <c r="G27" i="90"/>
  <c r="G80" i="90"/>
  <c r="I148" i="90"/>
  <c r="G28" i="90"/>
  <c r="G81" i="90"/>
  <c r="I149" i="90"/>
  <c r="G29" i="90"/>
  <c r="G82" i="90"/>
  <c r="I150" i="90"/>
  <c r="G30" i="90"/>
  <c r="G83" i="90"/>
  <c r="I151" i="90"/>
  <c r="G31" i="90"/>
  <c r="G84" i="90"/>
  <c r="I152" i="90"/>
  <c r="G33" i="90"/>
  <c r="G86" i="90"/>
  <c r="I154" i="90"/>
  <c r="G34" i="90"/>
  <c r="G87" i="90"/>
  <c r="I155" i="90"/>
  <c r="G35" i="90"/>
  <c r="G88" i="90"/>
  <c r="I156" i="90"/>
  <c r="G36" i="90"/>
  <c r="G89" i="90"/>
  <c r="I157" i="90"/>
  <c r="G37" i="90"/>
  <c r="G90" i="90"/>
  <c r="I158" i="90"/>
  <c r="G38" i="90"/>
  <c r="G91" i="90"/>
  <c r="I159" i="90"/>
  <c r="G39" i="90"/>
  <c r="G92" i="90"/>
  <c r="I160" i="90"/>
  <c r="G40" i="90"/>
  <c r="G93" i="90"/>
  <c r="I161" i="90"/>
  <c r="G41" i="90"/>
  <c r="G94" i="90"/>
  <c r="I162" i="90"/>
  <c r="G42" i="90"/>
  <c r="G95" i="90"/>
  <c r="I163" i="90"/>
  <c r="G43" i="90"/>
  <c r="G96" i="90"/>
  <c r="I164" i="90"/>
  <c r="G44" i="90"/>
  <c r="G97" i="90"/>
  <c r="I165" i="90"/>
  <c r="G45" i="90"/>
  <c r="G98" i="90"/>
  <c r="I166" i="90"/>
  <c r="G46" i="90"/>
  <c r="G99" i="90"/>
  <c r="I167" i="90"/>
  <c r="G47" i="90"/>
  <c r="G100" i="90"/>
  <c r="I168" i="90"/>
  <c r="G48" i="90"/>
  <c r="G101" i="90"/>
  <c r="I169" i="90"/>
  <c r="G49" i="90"/>
  <c r="G102" i="90"/>
  <c r="I170" i="90"/>
  <c r="G50" i="90"/>
  <c r="G103" i="90"/>
  <c r="I171" i="90"/>
  <c r="G51" i="90"/>
  <c r="G104" i="90"/>
  <c r="I172" i="90"/>
  <c r="G52" i="90"/>
  <c r="G105" i="90"/>
  <c r="I173" i="90"/>
  <c r="G53" i="90"/>
  <c r="G106" i="90"/>
  <c r="I174" i="90"/>
  <c r="G54" i="90"/>
  <c r="G107" i="90"/>
  <c r="I175" i="90"/>
  <c r="G55" i="90"/>
  <c r="G108" i="90"/>
  <c r="I176" i="90"/>
  <c r="G56" i="90"/>
  <c r="G109" i="90"/>
  <c r="I177" i="90"/>
  <c r="G57" i="90"/>
  <c r="G110" i="90"/>
  <c r="I178" i="90"/>
  <c r="G9" i="90"/>
  <c r="G62" i="90"/>
  <c r="G114" i="90"/>
  <c r="I182" i="90"/>
  <c r="G115" i="90"/>
  <c r="I183" i="90"/>
  <c r="G116" i="90"/>
  <c r="I184" i="90"/>
  <c r="G118" i="90"/>
  <c r="I187" i="90"/>
  <c r="G119" i="90"/>
  <c r="I188" i="90"/>
  <c r="I191" i="90"/>
  <c r="I197" i="90"/>
  <c r="I198" i="90"/>
  <c r="I199" i="90"/>
  <c r="I200" i="90"/>
  <c r="I201" i="90"/>
  <c r="I202" i="90"/>
  <c r="I203" i="90"/>
  <c r="I204" i="90"/>
  <c r="I205" i="90"/>
  <c r="I206" i="90"/>
  <c r="I207" i="90"/>
  <c r="I208" i="90"/>
  <c r="I209" i="90"/>
  <c r="I210" i="90"/>
  <c r="I211" i="90"/>
  <c r="I212" i="90"/>
  <c r="I213" i="90"/>
  <c r="I214" i="90"/>
  <c r="I215" i="90"/>
  <c r="I216" i="90"/>
  <c r="I217" i="90"/>
  <c r="I218" i="90"/>
  <c r="I219" i="90"/>
  <c r="I221" i="90"/>
  <c r="I222" i="90"/>
  <c r="I223" i="90"/>
  <c r="I224" i="90"/>
  <c r="I225" i="90"/>
  <c r="I226" i="90"/>
  <c r="I227" i="90"/>
  <c r="I228" i="90"/>
  <c r="I229" i="90"/>
  <c r="I230" i="90"/>
  <c r="I231" i="90"/>
  <c r="I232" i="90"/>
  <c r="I233" i="90"/>
  <c r="I234" i="90"/>
  <c r="I235" i="90"/>
  <c r="I236" i="90"/>
  <c r="I237" i="90"/>
  <c r="I238" i="90"/>
  <c r="I239" i="90"/>
  <c r="I240" i="90"/>
  <c r="I241" i="90"/>
  <c r="I242" i="90"/>
  <c r="I243" i="90"/>
  <c r="I245" i="90"/>
  <c r="I246" i="90"/>
  <c r="I247" i="90"/>
  <c r="I250" i="90"/>
  <c r="I251" i="90"/>
  <c r="I253" i="90"/>
  <c r="I254" i="90"/>
  <c r="I259" i="90"/>
  <c r="I260" i="90"/>
  <c r="I262" i="90"/>
  <c r="I265" i="90"/>
  <c r="I266" i="90"/>
  <c r="I267" i="90"/>
  <c r="I268" i="90"/>
  <c r="I273" i="90"/>
  <c r="I274" i="90"/>
  <c r="I276" i="90"/>
  <c r="H130" i="90"/>
  <c r="F10" i="90"/>
  <c r="F63" i="90"/>
  <c r="H131" i="90"/>
  <c r="F11" i="90"/>
  <c r="F64" i="90"/>
  <c r="H132" i="90"/>
  <c r="F12" i="90"/>
  <c r="F65" i="90"/>
  <c r="H133" i="90"/>
  <c r="F13" i="90"/>
  <c r="F66" i="90"/>
  <c r="H134" i="90"/>
  <c r="F14" i="90"/>
  <c r="F67" i="90"/>
  <c r="H135" i="90"/>
  <c r="F15" i="90"/>
  <c r="F68" i="90"/>
  <c r="H136" i="90"/>
  <c r="F16" i="90"/>
  <c r="F69" i="90"/>
  <c r="H137" i="90"/>
  <c r="F18" i="90"/>
  <c r="F71" i="90"/>
  <c r="H139" i="90"/>
  <c r="F19" i="90"/>
  <c r="F72" i="90"/>
  <c r="H140" i="90"/>
  <c r="F20" i="90"/>
  <c r="F73" i="90"/>
  <c r="H141" i="90"/>
  <c r="F21" i="90"/>
  <c r="F74" i="90"/>
  <c r="H142" i="90"/>
  <c r="F22" i="90"/>
  <c r="F75" i="90"/>
  <c r="H143" i="90"/>
  <c r="F23" i="90"/>
  <c r="F76" i="90"/>
  <c r="H144" i="90"/>
  <c r="F24" i="90"/>
  <c r="F77" i="90"/>
  <c r="H145" i="90"/>
  <c r="F25" i="90"/>
  <c r="F78" i="90"/>
  <c r="H146" i="90"/>
  <c r="F27" i="90"/>
  <c r="F80" i="90"/>
  <c r="H148" i="90"/>
  <c r="F28" i="90"/>
  <c r="F81" i="90"/>
  <c r="H149" i="90"/>
  <c r="F29" i="90"/>
  <c r="F82" i="90"/>
  <c r="H150" i="90"/>
  <c r="F30" i="90"/>
  <c r="F83" i="90"/>
  <c r="H151" i="90"/>
  <c r="F31" i="90"/>
  <c r="F84" i="90"/>
  <c r="H152" i="90"/>
  <c r="F33" i="90"/>
  <c r="F86" i="90"/>
  <c r="H154" i="90"/>
  <c r="F34" i="90"/>
  <c r="F87" i="90"/>
  <c r="H155" i="90"/>
  <c r="F35" i="90"/>
  <c r="F88" i="90"/>
  <c r="H156" i="90"/>
  <c r="F36" i="90"/>
  <c r="F89" i="90"/>
  <c r="H157" i="90"/>
  <c r="F37" i="90"/>
  <c r="F90" i="90"/>
  <c r="H158" i="90"/>
  <c r="F38" i="90"/>
  <c r="F91" i="90"/>
  <c r="H159" i="90"/>
  <c r="F39" i="90"/>
  <c r="F92" i="90"/>
  <c r="H160" i="90"/>
  <c r="F40" i="90"/>
  <c r="F93" i="90"/>
  <c r="H161" i="90"/>
  <c r="F41" i="90"/>
  <c r="F94" i="90"/>
  <c r="H162" i="90"/>
  <c r="F42" i="90"/>
  <c r="F95" i="90"/>
  <c r="H163" i="90"/>
  <c r="F43" i="90"/>
  <c r="F96" i="90"/>
  <c r="H164" i="90"/>
  <c r="F44" i="90"/>
  <c r="F97" i="90"/>
  <c r="H165" i="90"/>
  <c r="F45" i="90"/>
  <c r="F98" i="90"/>
  <c r="H166" i="90"/>
  <c r="F46" i="90"/>
  <c r="F99" i="90"/>
  <c r="H167" i="90"/>
  <c r="F47" i="90"/>
  <c r="F100" i="90"/>
  <c r="H168" i="90"/>
  <c r="F48" i="90"/>
  <c r="F101" i="90"/>
  <c r="H169" i="90"/>
  <c r="F49" i="90"/>
  <c r="F102" i="90"/>
  <c r="H170" i="90"/>
  <c r="F50" i="90"/>
  <c r="F103" i="90"/>
  <c r="H171" i="90"/>
  <c r="F51" i="90"/>
  <c r="F104" i="90"/>
  <c r="H172" i="90"/>
  <c r="F52" i="90"/>
  <c r="F105" i="90"/>
  <c r="H173" i="90"/>
  <c r="F53" i="90"/>
  <c r="F106" i="90"/>
  <c r="H174" i="90"/>
  <c r="F54" i="90"/>
  <c r="F107" i="90"/>
  <c r="H175" i="90"/>
  <c r="F55" i="90"/>
  <c r="F108" i="90"/>
  <c r="H176" i="90"/>
  <c r="F56" i="90"/>
  <c r="F109" i="90"/>
  <c r="H177" i="90"/>
  <c r="F57" i="90"/>
  <c r="F110" i="90"/>
  <c r="H178" i="90"/>
  <c r="F9" i="90"/>
  <c r="F62" i="90"/>
  <c r="F114" i="90"/>
  <c r="H182" i="90"/>
  <c r="F115" i="90"/>
  <c r="H183" i="90"/>
  <c r="F116" i="90"/>
  <c r="H184" i="90"/>
  <c r="F118" i="90"/>
  <c r="H187" i="90"/>
  <c r="F119" i="90"/>
  <c r="H188" i="90"/>
  <c r="H191" i="90"/>
  <c r="H197" i="90"/>
  <c r="H198" i="90"/>
  <c r="H199" i="90"/>
  <c r="H200" i="90"/>
  <c r="H201" i="90"/>
  <c r="H202" i="90"/>
  <c r="H203" i="90"/>
  <c r="H204" i="90"/>
  <c r="H205" i="90"/>
  <c r="H206" i="90"/>
  <c r="H207" i="90"/>
  <c r="H208" i="90"/>
  <c r="H209" i="90"/>
  <c r="H210" i="90"/>
  <c r="H211" i="90"/>
  <c r="H212" i="90"/>
  <c r="H213" i="90"/>
  <c r="H214" i="90"/>
  <c r="H215" i="90"/>
  <c r="H216" i="90"/>
  <c r="H217" i="90"/>
  <c r="H218" i="90"/>
  <c r="H219" i="90"/>
  <c r="H221" i="90"/>
  <c r="H222" i="90"/>
  <c r="H223" i="90"/>
  <c r="H224" i="90"/>
  <c r="H225" i="90"/>
  <c r="H226" i="90"/>
  <c r="H227" i="90"/>
  <c r="H228" i="90"/>
  <c r="H229" i="90"/>
  <c r="H230" i="90"/>
  <c r="H231" i="90"/>
  <c r="H232" i="90"/>
  <c r="H233" i="90"/>
  <c r="H234" i="90"/>
  <c r="H235" i="90"/>
  <c r="H236" i="90"/>
  <c r="H237" i="90"/>
  <c r="H238" i="90"/>
  <c r="H239" i="90"/>
  <c r="H240" i="90"/>
  <c r="H241" i="90"/>
  <c r="H242" i="90"/>
  <c r="H243" i="90"/>
  <c r="H245" i="90"/>
  <c r="H246" i="90"/>
  <c r="H247" i="90"/>
  <c r="H250" i="90"/>
  <c r="H251" i="90"/>
  <c r="H253" i="90"/>
  <c r="H254" i="90"/>
  <c r="H259" i="90"/>
  <c r="H260" i="90"/>
  <c r="H262" i="90"/>
  <c r="H265" i="90"/>
  <c r="H266" i="90"/>
  <c r="H267" i="90"/>
  <c r="H268" i="90"/>
  <c r="H273" i="90"/>
  <c r="H274" i="90"/>
  <c r="H276" i="90"/>
  <c r="G130" i="90"/>
  <c r="E10" i="90"/>
  <c r="E63" i="90"/>
  <c r="G131" i="90"/>
  <c r="E11" i="90"/>
  <c r="E64" i="90"/>
  <c r="G132" i="90"/>
  <c r="E12" i="90"/>
  <c r="E65" i="90"/>
  <c r="G133" i="90"/>
  <c r="E13" i="90"/>
  <c r="E66" i="90"/>
  <c r="G134" i="90"/>
  <c r="E14" i="90"/>
  <c r="E67" i="90"/>
  <c r="G135" i="90"/>
  <c r="E15" i="90"/>
  <c r="E68" i="90"/>
  <c r="G136" i="90"/>
  <c r="E16" i="90"/>
  <c r="E69" i="90"/>
  <c r="G137" i="90"/>
  <c r="E18" i="90"/>
  <c r="E71" i="90"/>
  <c r="G139" i="90"/>
  <c r="E19" i="90"/>
  <c r="E72" i="90"/>
  <c r="G140" i="90"/>
  <c r="E20" i="90"/>
  <c r="E73" i="90"/>
  <c r="G141" i="90"/>
  <c r="E21" i="90"/>
  <c r="E74" i="90"/>
  <c r="G142" i="90"/>
  <c r="E22" i="90"/>
  <c r="E75" i="90"/>
  <c r="G143" i="90"/>
  <c r="E23" i="90"/>
  <c r="E76" i="90"/>
  <c r="G144" i="90"/>
  <c r="E24" i="90"/>
  <c r="E77" i="90"/>
  <c r="G145" i="90"/>
  <c r="E25" i="90"/>
  <c r="E78" i="90"/>
  <c r="G146" i="90"/>
  <c r="E27" i="90"/>
  <c r="E80" i="90"/>
  <c r="G148" i="90"/>
  <c r="E28" i="90"/>
  <c r="E81" i="90"/>
  <c r="G149" i="90"/>
  <c r="E29" i="90"/>
  <c r="E82" i="90"/>
  <c r="G150" i="90"/>
  <c r="E30" i="90"/>
  <c r="E83" i="90"/>
  <c r="G151" i="90"/>
  <c r="E31" i="90"/>
  <c r="E84" i="90"/>
  <c r="G152" i="90"/>
  <c r="E33" i="90"/>
  <c r="E86" i="90"/>
  <c r="G154" i="90"/>
  <c r="E34" i="90"/>
  <c r="E87" i="90"/>
  <c r="G155" i="90"/>
  <c r="E35" i="90"/>
  <c r="E88" i="90"/>
  <c r="G156" i="90"/>
  <c r="E36" i="90"/>
  <c r="E89" i="90"/>
  <c r="G157" i="90"/>
  <c r="E37" i="90"/>
  <c r="E90" i="90"/>
  <c r="G158" i="90"/>
  <c r="E38" i="90"/>
  <c r="E91" i="90"/>
  <c r="G159" i="90"/>
  <c r="E39" i="90"/>
  <c r="E92" i="90"/>
  <c r="G160" i="90"/>
  <c r="E40" i="90"/>
  <c r="E93" i="90"/>
  <c r="G161" i="90"/>
  <c r="E41" i="90"/>
  <c r="E94" i="90"/>
  <c r="G162" i="90"/>
  <c r="E42" i="90"/>
  <c r="E95" i="90"/>
  <c r="G163" i="90"/>
  <c r="E43" i="90"/>
  <c r="E96" i="90"/>
  <c r="G164" i="90"/>
  <c r="E44" i="90"/>
  <c r="E97" i="90"/>
  <c r="G165" i="90"/>
  <c r="E45" i="90"/>
  <c r="E98" i="90"/>
  <c r="G166" i="90"/>
  <c r="E46" i="90"/>
  <c r="E99" i="90"/>
  <c r="G167" i="90"/>
  <c r="E47" i="90"/>
  <c r="E100" i="90"/>
  <c r="G168" i="90"/>
  <c r="E48" i="90"/>
  <c r="E101" i="90"/>
  <c r="G169" i="90"/>
  <c r="E49" i="90"/>
  <c r="E102" i="90"/>
  <c r="G170" i="90"/>
  <c r="E50" i="90"/>
  <c r="E103" i="90"/>
  <c r="G171" i="90"/>
  <c r="E51" i="90"/>
  <c r="E104" i="90"/>
  <c r="G172" i="90"/>
  <c r="E52" i="90"/>
  <c r="E105" i="90"/>
  <c r="G173" i="90"/>
  <c r="E53" i="90"/>
  <c r="E106" i="90"/>
  <c r="G174" i="90"/>
  <c r="E54" i="90"/>
  <c r="E107" i="90"/>
  <c r="G175" i="90"/>
  <c r="E55" i="90"/>
  <c r="E108" i="90"/>
  <c r="G176" i="90"/>
  <c r="E56" i="90"/>
  <c r="E109" i="90"/>
  <c r="G177" i="90"/>
  <c r="E57" i="90"/>
  <c r="E110" i="90"/>
  <c r="G178" i="90"/>
  <c r="E9" i="90"/>
  <c r="E62" i="90"/>
  <c r="E114" i="90"/>
  <c r="G182" i="90"/>
  <c r="E115" i="90"/>
  <c r="G183" i="90"/>
  <c r="E116" i="90"/>
  <c r="G184" i="90"/>
  <c r="E118" i="90"/>
  <c r="G187" i="90"/>
  <c r="E119" i="90"/>
  <c r="G188" i="90"/>
  <c r="G191" i="90"/>
  <c r="G197" i="90"/>
  <c r="G198" i="90"/>
  <c r="G199" i="90"/>
  <c r="G200" i="90"/>
  <c r="G201" i="90"/>
  <c r="G202" i="90"/>
  <c r="G203" i="90"/>
  <c r="G204" i="90"/>
  <c r="G205" i="90"/>
  <c r="G206" i="90"/>
  <c r="G207" i="90"/>
  <c r="G208" i="90"/>
  <c r="G209" i="90"/>
  <c r="G210" i="90"/>
  <c r="G211" i="90"/>
  <c r="G212" i="90"/>
  <c r="G213" i="90"/>
  <c r="G214" i="90"/>
  <c r="G215" i="90"/>
  <c r="G216" i="90"/>
  <c r="G217" i="90"/>
  <c r="G218" i="90"/>
  <c r="G219" i="90"/>
  <c r="G221" i="90"/>
  <c r="G222" i="90"/>
  <c r="G223" i="90"/>
  <c r="G224" i="90"/>
  <c r="G225" i="90"/>
  <c r="G226" i="90"/>
  <c r="G227" i="90"/>
  <c r="G228" i="90"/>
  <c r="G229" i="90"/>
  <c r="G230" i="90"/>
  <c r="G231" i="90"/>
  <c r="G232" i="90"/>
  <c r="G233" i="90"/>
  <c r="G234" i="90"/>
  <c r="G235" i="90"/>
  <c r="G236" i="90"/>
  <c r="G237" i="90"/>
  <c r="G238" i="90"/>
  <c r="G239" i="90"/>
  <c r="G240" i="90"/>
  <c r="G241" i="90"/>
  <c r="G242" i="90"/>
  <c r="G243" i="90"/>
  <c r="G245" i="90"/>
  <c r="G246" i="90"/>
  <c r="G247" i="90"/>
  <c r="G250" i="90"/>
  <c r="G251" i="90"/>
  <c r="G253" i="90"/>
  <c r="G254" i="90"/>
  <c r="G259" i="90"/>
  <c r="G260" i="90"/>
  <c r="G262" i="90"/>
  <c r="G265" i="90"/>
  <c r="G266" i="90"/>
  <c r="G267" i="90"/>
  <c r="G268" i="90"/>
  <c r="G273" i="90"/>
  <c r="G274" i="90"/>
  <c r="G276" i="90"/>
  <c r="F130" i="90"/>
  <c r="D10" i="90"/>
  <c r="D63" i="90"/>
  <c r="F131" i="90"/>
  <c r="D11" i="90"/>
  <c r="D64" i="90"/>
  <c r="F132" i="90"/>
  <c r="D12" i="90"/>
  <c r="D65" i="90"/>
  <c r="F133" i="90"/>
  <c r="D13" i="90"/>
  <c r="D66" i="90"/>
  <c r="F134" i="90"/>
  <c r="D14" i="90"/>
  <c r="D67" i="90"/>
  <c r="F135" i="90"/>
  <c r="D15" i="90"/>
  <c r="D68" i="90"/>
  <c r="F136" i="90"/>
  <c r="D16" i="90"/>
  <c r="D69" i="90"/>
  <c r="F137" i="90"/>
  <c r="D18" i="90"/>
  <c r="D71" i="90"/>
  <c r="F139" i="90"/>
  <c r="D19" i="90"/>
  <c r="D72" i="90"/>
  <c r="F140" i="90"/>
  <c r="D20" i="90"/>
  <c r="D73" i="90"/>
  <c r="F141" i="90"/>
  <c r="D21" i="90"/>
  <c r="D74" i="90"/>
  <c r="F142" i="90"/>
  <c r="D22" i="90"/>
  <c r="D75" i="90"/>
  <c r="F143" i="90"/>
  <c r="D23" i="90"/>
  <c r="D76" i="90"/>
  <c r="F144" i="90"/>
  <c r="D24" i="90"/>
  <c r="D77" i="90"/>
  <c r="F145" i="90"/>
  <c r="D25" i="90"/>
  <c r="D78" i="90"/>
  <c r="F146" i="90"/>
  <c r="D27" i="90"/>
  <c r="D80" i="90"/>
  <c r="F148" i="90"/>
  <c r="D28" i="90"/>
  <c r="D81" i="90"/>
  <c r="F149" i="90"/>
  <c r="D29" i="90"/>
  <c r="D82" i="90"/>
  <c r="F150" i="90"/>
  <c r="D30" i="90"/>
  <c r="D83" i="90"/>
  <c r="F151" i="90"/>
  <c r="D31" i="90"/>
  <c r="D84" i="90"/>
  <c r="F152" i="90"/>
  <c r="D33" i="90"/>
  <c r="D86" i="90"/>
  <c r="F154" i="90"/>
  <c r="D34" i="90"/>
  <c r="D87" i="90"/>
  <c r="F155" i="90"/>
  <c r="D35" i="90"/>
  <c r="D88" i="90"/>
  <c r="F156" i="90"/>
  <c r="D36" i="90"/>
  <c r="D89" i="90"/>
  <c r="F157" i="90"/>
  <c r="D37" i="90"/>
  <c r="D90" i="90"/>
  <c r="F158" i="90"/>
  <c r="D38" i="90"/>
  <c r="D91" i="90"/>
  <c r="F159" i="90"/>
  <c r="D39" i="90"/>
  <c r="D92" i="90"/>
  <c r="F160" i="90"/>
  <c r="D40" i="90"/>
  <c r="D93" i="90"/>
  <c r="F161" i="90"/>
  <c r="D41" i="90"/>
  <c r="D94" i="90"/>
  <c r="F162" i="90"/>
  <c r="D42" i="90"/>
  <c r="D95" i="90"/>
  <c r="F163" i="90"/>
  <c r="D43" i="90"/>
  <c r="D96" i="90"/>
  <c r="F164" i="90"/>
  <c r="D44" i="90"/>
  <c r="D97" i="90"/>
  <c r="F165" i="90"/>
  <c r="D45" i="90"/>
  <c r="D98" i="90"/>
  <c r="F166" i="90"/>
  <c r="D46" i="90"/>
  <c r="D99" i="90"/>
  <c r="F167" i="90"/>
  <c r="D47" i="90"/>
  <c r="D100" i="90"/>
  <c r="F168" i="90"/>
  <c r="D48" i="90"/>
  <c r="D101" i="90"/>
  <c r="F169" i="90"/>
  <c r="D49" i="90"/>
  <c r="D102" i="90"/>
  <c r="F170" i="90"/>
  <c r="D50" i="90"/>
  <c r="D103" i="90"/>
  <c r="F171" i="90"/>
  <c r="D51" i="90"/>
  <c r="D104" i="90"/>
  <c r="F172" i="90"/>
  <c r="D52" i="90"/>
  <c r="D105" i="90"/>
  <c r="F173" i="90"/>
  <c r="D53" i="90"/>
  <c r="D106" i="90"/>
  <c r="F174" i="90"/>
  <c r="D54" i="90"/>
  <c r="D107" i="90"/>
  <c r="F175" i="90"/>
  <c r="D55" i="90"/>
  <c r="D108" i="90"/>
  <c r="F176" i="90"/>
  <c r="D56" i="90"/>
  <c r="D109" i="90"/>
  <c r="F177" i="90"/>
  <c r="D57" i="90"/>
  <c r="D110" i="90"/>
  <c r="F178" i="90"/>
  <c r="D9" i="90"/>
  <c r="D62" i="90"/>
  <c r="D114" i="90"/>
  <c r="F182" i="90"/>
  <c r="D115" i="90"/>
  <c r="F183" i="90"/>
  <c r="D116" i="90"/>
  <c r="F184" i="90"/>
  <c r="D118" i="90"/>
  <c r="F187" i="90"/>
  <c r="D119" i="90"/>
  <c r="F188" i="90"/>
  <c r="F191" i="90"/>
  <c r="F197" i="90"/>
  <c r="F198" i="90"/>
  <c r="F199" i="90"/>
  <c r="F200" i="90"/>
  <c r="F201" i="90"/>
  <c r="F202" i="90"/>
  <c r="F203" i="90"/>
  <c r="F204" i="90"/>
  <c r="F205" i="90"/>
  <c r="F206" i="90"/>
  <c r="F207" i="90"/>
  <c r="F208" i="90"/>
  <c r="F209" i="90"/>
  <c r="F210" i="90"/>
  <c r="F211" i="90"/>
  <c r="F212" i="90"/>
  <c r="F213" i="90"/>
  <c r="F214" i="90"/>
  <c r="F215" i="90"/>
  <c r="F216" i="90"/>
  <c r="F217" i="90"/>
  <c r="F218" i="90"/>
  <c r="F219" i="90"/>
  <c r="F221" i="90"/>
  <c r="F222" i="90"/>
  <c r="F223" i="90"/>
  <c r="F224" i="90"/>
  <c r="F225" i="90"/>
  <c r="F226" i="90"/>
  <c r="F227" i="90"/>
  <c r="F228" i="90"/>
  <c r="F229" i="90"/>
  <c r="F230" i="90"/>
  <c r="F231" i="90"/>
  <c r="F232" i="90"/>
  <c r="F233" i="90"/>
  <c r="F234" i="90"/>
  <c r="F235" i="90"/>
  <c r="F236" i="90"/>
  <c r="F237" i="90"/>
  <c r="F238" i="90"/>
  <c r="F239" i="90"/>
  <c r="F240" i="90"/>
  <c r="F241" i="90"/>
  <c r="F242" i="90"/>
  <c r="F243" i="90"/>
  <c r="F245" i="90"/>
  <c r="F246" i="90"/>
  <c r="F247" i="90"/>
  <c r="F250" i="90"/>
  <c r="F251" i="90"/>
  <c r="F253" i="90"/>
  <c r="F254" i="90"/>
  <c r="F259" i="90"/>
  <c r="F260" i="90"/>
  <c r="F262" i="90"/>
  <c r="F265" i="90"/>
  <c r="F266" i="90"/>
  <c r="F267" i="90"/>
  <c r="F268" i="90"/>
  <c r="F273" i="90"/>
  <c r="F274" i="90"/>
  <c r="F276" i="90"/>
  <c r="E130" i="90"/>
  <c r="C10" i="90"/>
  <c r="C63" i="90"/>
  <c r="E131" i="90"/>
  <c r="C11" i="90"/>
  <c r="C64" i="90"/>
  <c r="E132" i="90"/>
  <c r="C12" i="90"/>
  <c r="C65" i="90"/>
  <c r="E133" i="90"/>
  <c r="C13" i="90"/>
  <c r="C66" i="90"/>
  <c r="E134" i="90"/>
  <c r="C14" i="90"/>
  <c r="C67" i="90"/>
  <c r="E135" i="90"/>
  <c r="C15" i="90"/>
  <c r="C68" i="90"/>
  <c r="E136" i="90"/>
  <c r="C16" i="90"/>
  <c r="C69" i="90"/>
  <c r="E137" i="90"/>
  <c r="C18" i="90"/>
  <c r="C71" i="90"/>
  <c r="E139" i="90"/>
  <c r="C19" i="90"/>
  <c r="C72" i="90"/>
  <c r="E140" i="90"/>
  <c r="C20" i="90"/>
  <c r="C73" i="90"/>
  <c r="E141" i="90"/>
  <c r="C21" i="90"/>
  <c r="C74" i="90"/>
  <c r="E142" i="90"/>
  <c r="C22" i="90"/>
  <c r="C75" i="90"/>
  <c r="E143" i="90"/>
  <c r="C23" i="90"/>
  <c r="C76" i="90"/>
  <c r="E144" i="90"/>
  <c r="C24" i="90"/>
  <c r="C77" i="90"/>
  <c r="E145" i="90"/>
  <c r="C25" i="90"/>
  <c r="C78" i="90"/>
  <c r="E146" i="90"/>
  <c r="C27" i="90"/>
  <c r="C80" i="90"/>
  <c r="E148" i="90"/>
  <c r="C28" i="90"/>
  <c r="C81" i="90"/>
  <c r="E149" i="90"/>
  <c r="C29" i="90"/>
  <c r="C82" i="90"/>
  <c r="E150" i="90"/>
  <c r="C30" i="90"/>
  <c r="C83" i="90"/>
  <c r="E151" i="90"/>
  <c r="C31" i="90"/>
  <c r="C84" i="90"/>
  <c r="E152" i="90"/>
  <c r="C33" i="90"/>
  <c r="C86" i="90"/>
  <c r="E154" i="90"/>
  <c r="C34" i="90"/>
  <c r="C87" i="90"/>
  <c r="E155" i="90"/>
  <c r="C35" i="90"/>
  <c r="C88" i="90"/>
  <c r="E156" i="90"/>
  <c r="C36" i="90"/>
  <c r="C89" i="90"/>
  <c r="E157" i="90"/>
  <c r="C37" i="90"/>
  <c r="C90" i="90"/>
  <c r="E158" i="90"/>
  <c r="C38" i="90"/>
  <c r="C91" i="90"/>
  <c r="E159" i="90"/>
  <c r="C39" i="90"/>
  <c r="C92" i="90"/>
  <c r="E160" i="90"/>
  <c r="C40" i="90"/>
  <c r="C93" i="90"/>
  <c r="E161" i="90"/>
  <c r="C41" i="90"/>
  <c r="C94" i="90"/>
  <c r="E162" i="90"/>
  <c r="C42" i="90"/>
  <c r="C95" i="90"/>
  <c r="E163" i="90"/>
  <c r="C43" i="90"/>
  <c r="C96" i="90"/>
  <c r="E164" i="90"/>
  <c r="C44" i="90"/>
  <c r="C97" i="90"/>
  <c r="E165" i="90"/>
  <c r="C45" i="90"/>
  <c r="C98" i="90"/>
  <c r="E166" i="90"/>
  <c r="C46" i="90"/>
  <c r="C99" i="90"/>
  <c r="E167" i="90"/>
  <c r="C47" i="90"/>
  <c r="C100" i="90"/>
  <c r="E168" i="90"/>
  <c r="C48" i="90"/>
  <c r="C101" i="90"/>
  <c r="E169" i="90"/>
  <c r="C49" i="90"/>
  <c r="C102" i="90"/>
  <c r="E170" i="90"/>
  <c r="C50" i="90"/>
  <c r="C103" i="90"/>
  <c r="E171" i="90"/>
  <c r="C51" i="90"/>
  <c r="C104" i="90"/>
  <c r="E172" i="90"/>
  <c r="C52" i="90"/>
  <c r="C105" i="90"/>
  <c r="E173" i="90"/>
  <c r="C53" i="90"/>
  <c r="C106" i="90"/>
  <c r="E174" i="90"/>
  <c r="C54" i="90"/>
  <c r="C107" i="90"/>
  <c r="E175" i="90"/>
  <c r="C55" i="90"/>
  <c r="C108" i="90"/>
  <c r="E176" i="90"/>
  <c r="C56" i="90"/>
  <c r="C109" i="90"/>
  <c r="E177" i="90"/>
  <c r="C57" i="90"/>
  <c r="C110" i="90"/>
  <c r="E178" i="90"/>
  <c r="C9" i="90"/>
  <c r="C62" i="90"/>
  <c r="C114" i="90"/>
  <c r="E182" i="90"/>
  <c r="C115" i="90"/>
  <c r="E183" i="90"/>
  <c r="C116" i="90"/>
  <c r="E184" i="90"/>
  <c r="C118" i="90"/>
  <c r="E187" i="90"/>
  <c r="C119" i="90"/>
  <c r="E188" i="90"/>
  <c r="E191" i="90"/>
  <c r="E197" i="90"/>
  <c r="E198" i="90"/>
  <c r="E199" i="90"/>
  <c r="E200" i="90"/>
  <c r="E201" i="90"/>
  <c r="E202" i="90"/>
  <c r="E203" i="90"/>
  <c r="E204" i="90"/>
  <c r="E205" i="90"/>
  <c r="E206" i="90"/>
  <c r="E207" i="90"/>
  <c r="E208" i="90"/>
  <c r="E209" i="90"/>
  <c r="E210" i="90"/>
  <c r="E211" i="90"/>
  <c r="E212" i="90"/>
  <c r="E213" i="90"/>
  <c r="E214" i="90"/>
  <c r="E215" i="90"/>
  <c r="E216" i="90"/>
  <c r="E217" i="90"/>
  <c r="E218" i="90"/>
  <c r="E219" i="90"/>
  <c r="E221" i="90"/>
  <c r="E222" i="90"/>
  <c r="E223" i="90"/>
  <c r="E224" i="90"/>
  <c r="E225" i="90"/>
  <c r="E226" i="90"/>
  <c r="E227" i="90"/>
  <c r="E228" i="90"/>
  <c r="E229" i="90"/>
  <c r="E230" i="90"/>
  <c r="E231" i="90"/>
  <c r="E232" i="90"/>
  <c r="E233" i="90"/>
  <c r="E234" i="90"/>
  <c r="E235" i="90"/>
  <c r="E236" i="90"/>
  <c r="E237" i="90"/>
  <c r="E238" i="90"/>
  <c r="E239" i="90"/>
  <c r="E240" i="90"/>
  <c r="E241" i="90"/>
  <c r="E242" i="90"/>
  <c r="E243" i="90"/>
  <c r="E245" i="90"/>
  <c r="E246" i="90"/>
  <c r="E247" i="90"/>
  <c r="E250" i="90"/>
  <c r="E251" i="90"/>
  <c r="E253" i="90"/>
  <c r="E254" i="90"/>
  <c r="E259" i="90"/>
  <c r="E260" i="90"/>
  <c r="E262" i="90"/>
  <c r="E265" i="90"/>
  <c r="E266" i="90"/>
  <c r="E267" i="90"/>
  <c r="E268" i="90"/>
  <c r="E273" i="90"/>
  <c r="E274" i="90"/>
  <c r="E276" i="90"/>
  <c r="D130" i="90"/>
  <c r="D131" i="90"/>
  <c r="D132" i="90"/>
  <c r="D133" i="90"/>
  <c r="D134" i="90"/>
  <c r="D135" i="90"/>
  <c r="D136" i="90"/>
  <c r="D137" i="90"/>
  <c r="D139" i="90"/>
  <c r="D140" i="90"/>
  <c r="D141" i="90"/>
  <c r="D142" i="90"/>
  <c r="D143" i="90"/>
  <c r="D144" i="90"/>
  <c r="D145" i="90"/>
  <c r="D146" i="90"/>
  <c r="D148" i="90"/>
  <c r="D149" i="90"/>
  <c r="D150" i="90"/>
  <c r="D151" i="90"/>
  <c r="D152" i="90"/>
  <c r="D154" i="90"/>
  <c r="D155" i="90"/>
  <c r="D156" i="90"/>
  <c r="D157" i="90"/>
  <c r="D158" i="90"/>
  <c r="D159" i="90"/>
  <c r="D160" i="90"/>
  <c r="D161" i="90"/>
  <c r="D162" i="90"/>
  <c r="D163" i="90"/>
  <c r="D164" i="90"/>
  <c r="D165" i="90"/>
  <c r="D166" i="90"/>
  <c r="D167" i="90"/>
  <c r="D168" i="90"/>
  <c r="D169" i="90"/>
  <c r="D170" i="90"/>
  <c r="D171" i="90"/>
  <c r="D172" i="90"/>
  <c r="D173" i="90"/>
  <c r="D174" i="90"/>
  <c r="D175" i="90"/>
  <c r="D176" i="90"/>
  <c r="D177" i="90"/>
  <c r="D178" i="90"/>
  <c r="D182" i="90"/>
  <c r="D183" i="90"/>
  <c r="D184" i="90"/>
  <c r="D187" i="90"/>
  <c r="D188" i="90"/>
  <c r="D191" i="90"/>
  <c r="D197" i="90"/>
  <c r="D198" i="90"/>
  <c r="D199" i="90"/>
  <c r="D200" i="90"/>
  <c r="D201" i="90"/>
  <c r="D202" i="90"/>
  <c r="D203" i="90"/>
  <c r="D204" i="90"/>
  <c r="D205" i="90"/>
  <c r="D206" i="90"/>
  <c r="D207" i="90"/>
  <c r="D208" i="90"/>
  <c r="D209" i="90"/>
  <c r="D210" i="90"/>
  <c r="D211" i="90"/>
  <c r="D212" i="90"/>
  <c r="D213" i="90"/>
  <c r="D214" i="90"/>
  <c r="D215" i="90"/>
  <c r="D216" i="90"/>
  <c r="D217" i="90"/>
  <c r="D218" i="90"/>
  <c r="D219" i="90"/>
  <c r="D221" i="90"/>
  <c r="D222" i="90"/>
  <c r="D223" i="90"/>
  <c r="D224" i="90"/>
  <c r="D225" i="90"/>
  <c r="D226" i="90"/>
  <c r="D227" i="90"/>
  <c r="D228" i="90"/>
  <c r="D229" i="90"/>
  <c r="D230" i="90"/>
  <c r="D231" i="90"/>
  <c r="D232" i="90"/>
  <c r="D233" i="90"/>
  <c r="D234" i="90"/>
  <c r="D235" i="90"/>
  <c r="D236" i="90"/>
  <c r="D237" i="90"/>
  <c r="D238" i="90"/>
  <c r="D239" i="90"/>
  <c r="D240" i="90"/>
  <c r="D241" i="90"/>
  <c r="D242" i="90"/>
  <c r="D243" i="90"/>
  <c r="D245" i="90"/>
  <c r="D246" i="90"/>
  <c r="D247" i="90"/>
  <c r="D250" i="90"/>
  <c r="D251" i="90"/>
  <c r="D253" i="90"/>
  <c r="D254" i="90"/>
  <c r="D260" i="90"/>
  <c r="D262" i="90"/>
  <c r="D265" i="90"/>
  <c r="D266" i="90"/>
  <c r="D267" i="90"/>
  <c r="D268" i="90"/>
  <c r="D273" i="90"/>
  <c r="D274" i="90"/>
  <c r="D276" i="90"/>
  <c r="A251" i="90"/>
  <c r="A250" i="90"/>
  <c r="A249" i="90"/>
  <c r="A247" i="90"/>
  <c r="A246" i="90"/>
  <c r="A245" i="90"/>
  <c r="A244" i="90"/>
  <c r="A179" i="90"/>
  <c r="A243" i="90"/>
  <c r="A57" i="90"/>
  <c r="A178" i="90"/>
  <c r="A242" i="90"/>
  <c r="A56" i="90"/>
  <c r="A177" i="90"/>
  <c r="A241" i="90"/>
  <c r="A55" i="90"/>
  <c r="A176" i="90"/>
  <c r="A240" i="90"/>
  <c r="A54" i="90"/>
  <c r="A175" i="90"/>
  <c r="A239" i="90"/>
  <c r="A50" i="90"/>
  <c r="A171" i="90"/>
  <c r="A238" i="90"/>
  <c r="A49" i="90"/>
  <c r="A170" i="90"/>
  <c r="A237" i="90"/>
  <c r="A48" i="90"/>
  <c r="A169" i="90"/>
  <c r="A236" i="90"/>
  <c r="A47" i="90"/>
  <c r="A168" i="90"/>
  <c r="A235" i="90"/>
  <c r="A46" i="90"/>
  <c r="A167" i="90"/>
  <c r="A234" i="90"/>
  <c r="A45" i="90"/>
  <c r="A166" i="90"/>
  <c r="A233" i="90"/>
  <c r="A44" i="90"/>
  <c r="A165" i="90"/>
  <c r="A232" i="90"/>
  <c r="A43" i="90"/>
  <c r="A164" i="90"/>
  <c r="A231" i="90"/>
  <c r="A42" i="90"/>
  <c r="A163" i="90"/>
  <c r="A230" i="90"/>
  <c r="A41" i="90"/>
  <c r="A162" i="90"/>
  <c r="A229" i="90"/>
  <c r="A40" i="90"/>
  <c r="A161" i="90"/>
  <c r="A228" i="90"/>
  <c r="A39" i="90"/>
  <c r="A160" i="90"/>
  <c r="A227" i="90"/>
  <c r="A38" i="90"/>
  <c r="A159" i="90"/>
  <c r="A226" i="90"/>
  <c r="A37" i="90"/>
  <c r="A158" i="90"/>
  <c r="A225" i="90"/>
  <c r="A36" i="90"/>
  <c r="A157" i="90"/>
  <c r="A224" i="90"/>
  <c r="A35" i="90"/>
  <c r="A156" i="90"/>
  <c r="A223" i="90"/>
  <c r="A34" i="90"/>
  <c r="A155" i="90"/>
  <c r="A222" i="90"/>
  <c r="A33" i="90"/>
  <c r="A154" i="90"/>
  <c r="A221" i="90"/>
  <c r="A32" i="90"/>
  <c r="A153" i="90"/>
  <c r="A220" i="90"/>
  <c r="A31" i="90"/>
  <c r="A152" i="90"/>
  <c r="A219" i="90"/>
  <c r="A30" i="90"/>
  <c r="A151" i="90"/>
  <c r="A218" i="90"/>
  <c r="A29" i="90"/>
  <c r="A150" i="90"/>
  <c r="A217" i="90"/>
  <c r="A28" i="90"/>
  <c r="A149" i="90"/>
  <c r="A216" i="90"/>
  <c r="A27" i="90"/>
  <c r="A148" i="90"/>
  <c r="A215" i="90"/>
  <c r="A26" i="90"/>
  <c r="A147" i="90"/>
  <c r="A214" i="90"/>
  <c r="A25" i="90"/>
  <c r="A146" i="90"/>
  <c r="A213" i="90"/>
  <c r="A24" i="90"/>
  <c r="A145" i="90"/>
  <c r="A212" i="90"/>
  <c r="A23" i="90"/>
  <c r="A144" i="90"/>
  <c r="A211" i="90"/>
  <c r="A22" i="90"/>
  <c r="A143" i="90"/>
  <c r="A210" i="90"/>
  <c r="A21" i="90"/>
  <c r="A142" i="90"/>
  <c r="A209" i="90"/>
  <c r="A20" i="90"/>
  <c r="A141" i="90"/>
  <c r="A208" i="90"/>
  <c r="A19" i="90"/>
  <c r="A140" i="90"/>
  <c r="A207" i="90"/>
  <c r="A18" i="90"/>
  <c r="A139" i="90"/>
  <c r="A206" i="90"/>
  <c r="A138" i="90"/>
  <c r="A205" i="90"/>
  <c r="A16" i="90"/>
  <c r="A137" i="90"/>
  <c r="A204" i="90"/>
  <c r="A15" i="90"/>
  <c r="A136" i="90"/>
  <c r="A203" i="90"/>
  <c r="A14" i="90"/>
  <c r="A135" i="90"/>
  <c r="A202" i="90"/>
  <c r="A13" i="90"/>
  <c r="A134" i="90"/>
  <c r="A201" i="90"/>
  <c r="A12" i="90"/>
  <c r="A133" i="90"/>
  <c r="A200" i="90"/>
  <c r="A11" i="90"/>
  <c r="A132" i="90"/>
  <c r="A199" i="90"/>
  <c r="A10" i="90"/>
  <c r="A131" i="90"/>
  <c r="A198" i="90"/>
  <c r="A9" i="90"/>
  <c r="A130" i="90"/>
  <c r="A197" i="90"/>
  <c r="A195" i="90"/>
  <c r="A53" i="90"/>
  <c r="A174" i="90"/>
  <c r="A52" i="90"/>
  <c r="A173" i="90"/>
  <c r="A51" i="90"/>
  <c r="A172" i="90"/>
  <c r="A129" i="90"/>
  <c r="A110" i="90"/>
  <c r="A109" i="90"/>
  <c r="A108" i="90"/>
  <c r="A107" i="90"/>
  <c r="A106" i="90"/>
  <c r="A105" i="90"/>
  <c r="A104" i="90"/>
  <c r="A103" i="90"/>
  <c r="A102" i="90"/>
  <c r="A101" i="90"/>
  <c r="A100" i="90"/>
  <c r="A99" i="90"/>
  <c r="A98" i="90"/>
  <c r="A97" i="90"/>
  <c r="A96" i="90"/>
  <c r="A95" i="90"/>
  <c r="A94" i="90"/>
  <c r="A93" i="90"/>
  <c r="A92" i="90"/>
  <c r="A91" i="90"/>
  <c r="A90" i="90"/>
  <c r="A89" i="90"/>
  <c r="A88" i="90"/>
  <c r="A87" i="90"/>
  <c r="A86" i="90"/>
  <c r="A85" i="90"/>
  <c r="A84" i="90"/>
  <c r="A83" i="90"/>
  <c r="A82" i="90"/>
  <c r="A81" i="90"/>
  <c r="A80" i="90"/>
  <c r="A79" i="90"/>
  <c r="A78" i="90"/>
  <c r="A77" i="90"/>
  <c r="A76" i="90"/>
  <c r="A75" i="90"/>
  <c r="A74" i="90"/>
  <c r="A73" i="90"/>
  <c r="A72" i="90"/>
  <c r="A71" i="90"/>
  <c r="A70" i="90"/>
  <c r="A69" i="90"/>
  <c r="A68" i="90"/>
  <c r="A67" i="90"/>
  <c r="A66" i="90"/>
  <c r="A65" i="90"/>
  <c r="A64" i="90"/>
  <c r="A63" i="90"/>
  <c r="A62" i="90"/>
  <c r="A61" i="90"/>
  <c r="F23" i="89"/>
  <c r="G23" i="89"/>
  <c r="H23" i="89"/>
  <c r="I23" i="89"/>
  <c r="J23" i="89"/>
  <c r="K23" i="89"/>
  <c r="K28" i="89"/>
  <c r="K29" i="89"/>
  <c r="K30" i="89"/>
  <c r="K31" i="89"/>
  <c r="D32" i="89"/>
  <c r="K32" i="89"/>
  <c r="K33" i="89"/>
  <c r="D34" i="89"/>
  <c r="K34" i="89"/>
  <c r="D35" i="89"/>
  <c r="K35" i="89"/>
  <c r="D36" i="89"/>
  <c r="K36" i="89"/>
  <c r="D37" i="89"/>
  <c r="K37" i="89"/>
  <c r="D38" i="89"/>
  <c r="K38" i="89"/>
  <c r="K39" i="89"/>
  <c r="K43" i="89"/>
  <c r="K44" i="89"/>
  <c r="K49" i="89"/>
  <c r="K52" i="89"/>
  <c r="K56" i="89"/>
  <c r="K57" i="89"/>
  <c r="K59" i="89"/>
  <c r="J28" i="89"/>
  <c r="J29" i="89"/>
  <c r="J30" i="89"/>
  <c r="J31" i="89"/>
  <c r="J32" i="89"/>
  <c r="J33" i="89"/>
  <c r="J34" i="89"/>
  <c r="J35" i="89"/>
  <c r="J36" i="89"/>
  <c r="J37" i="89"/>
  <c r="J38" i="89"/>
  <c r="J39" i="89"/>
  <c r="J43" i="89"/>
  <c r="J44" i="89"/>
  <c r="J49" i="89"/>
  <c r="J52" i="89"/>
  <c r="J56" i="89"/>
  <c r="J57" i="89"/>
  <c r="J59" i="89"/>
  <c r="I28" i="89"/>
  <c r="I29" i="89"/>
  <c r="I30" i="89"/>
  <c r="I31" i="89"/>
  <c r="I32" i="89"/>
  <c r="I33" i="89"/>
  <c r="I34" i="89"/>
  <c r="I35" i="89"/>
  <c r="I36" i="89"/>
  <c r="I37" i="89"/>
  <c r="I38" i="89"/>
  <c r="I39" i="89"/>
  <c r="I43" i="89"/>
  <c r="I44" i="89"/>
  <c r="I49" i="89"/>
  <c r="I52" i="89"/>
  <c r="I56" i="89"/>
  <c r="I57" i="89"/>
  <c r="I59" i="89"/>
  <c r="H28" i="89"/>
  <c r="H29" i="89"/>
  <c r="H30" i="89"/>
  <c r="H31" i="89"/>
  <c r="H32" i="89"/>
  <c r="H33" i="89"/>
  <c r="H34" i="89"/>
  <c r="H35" i="89"/>
  <c r="H36" i="89"/>
  <c r="H37" i="89"/>
  <c r="H38" i="89"/>
  <c r="H39" i="89"/>
  <c r="H43" i="89"/>
  <c r="H44" i="89"/>
  <c r="H49" i="89"/>
  <c r="H52" i="89"/>
  <c r="H56" i="89"/>
  <c r="H57" i="89"/>
  <c r="H59" i="89"/>
  <c r="G28" i="89"/>
  <c r="G29" i="89"/>
  <c r="G30" i="89"/>
  <c r="G31" i="89"/>
  <c r="G32" i="89"/>
  <c r="G33" i="89"/>
  <c r="G34" i="89"/>
  <c r="G35" i="89"/>
  <c r="G36" i="89"/>
  <c r="G37" i="89"/>
  <c r="G38" i="89"/>
  <c r="G39" i="89"/>
  <c r="G43" i="89"/>
  <c r="G44" i="89"/>
  <c r="G49" i="89"/>
  <c r="G52" i="89"/>
  <c r="G56" i="89"/>
  <c r="G57" i="89"/>
  <c r="G59" i="89"/>
  <c r="F28" i="89"/>
  <c r="F29" i="89"/>
  <c r="F30" i="89"/>
  <c r="F31" i="89"/>
  <c r="F32" i="89"/>
  <c r="F33" i="89"/>
  <c r="F34" i="89"/>
  <c r="F35" i="89"/>
  <c r="F36" i="89"/>
  <c r="F37" i="89"/>
  <c r="F38" i="89"/>
  <c r="F39" i="89"/>
  <c r="F43" i="89"/>
  <c r="F44" i="89"/>
  <c r="F49" i="89"/>
  <c r="F52" i="89"/>
  <c r="F56" i="89"/>
  <c r="F57" i="89"/>
  <c r="F59" i="89"/>
  <c r="E28" i="89"/>
  <c r="E29" i="89"/>
  <c r="E30" i="89"/>
  <c r="E31" i="89"/>
  <c r="E32" i="89"/>
  <c r="E33" i="89"/>
  <c r="E34" i="89"/>
  <c r="E35" i="89"/>
  <c r="E36" i="89"/>
  <c r="E37" i="89"/>
  <c r="E38" i="89"/>
  <c r="E39" i="89"/>
  <c r="E43" i="89"/>
  <c r="E44" i="89"/>
  <c r="E49" i="89"/>
  <c r="E52" i="89"/>
  <c r="E56" i="89"/>
  <c r="E57" i="89"/>
  <c r="E59" i="89"/>
  <c r="N48" i="89"/>
  <c r="M38" i="89"/>
  <c r="M32" i="89"/>
  <c r="A31" i="89"/>
  <c r="A30" i="89"/>
  <c r="A29" i="89"/>
  <c r="N21" i="89"/>
  <c r="M17" i="89"/>
  <c r="J17" i="89"/>
  <c r="F17" i="89"/>
  <c r="M16" i="89"/>
  <c r="J16" i="89"/>
  <c r="F16" i="89"/>
  <c r="M15" i="89"/>
  <c r="J15" i="89"/>
  <c r="F15" i="89"/>
  <c r="M14" i="89"/>
  <c r="J14" i="89"/>
  <c r="F14" i="89"/>
  <c r="M13" i="89"/>
  <c r="J13" i="89"/>
  <c r="F13" i="89"/>
  <c r="M12" i="89"/>
  <c r="F12" i="89"/>
  <c r="H12" i="89"/>
  <c r="J12" i="89"/>
  <c r="M11" i="89"/>
  <c r="F11" i="89"/>
  <c r="H11" i="89"/>
  <c r="J11" i="89"/>
  <c r="M10" i="89"/>
  <c r="F10" i="89"/>
  <c r="H10" i="89"/>
  <c r="J10" i="89"/>
  <c r="M9" i="89"/>
  <c r="F9" i="89"/>
  <c r="H9" i="89"/>
  <c r="J9" i="89"/>
  <c r="M8" i="89"/>
  <c r="J8" i="89"/>
  <c r="F8" i="89"/>
  <c r="E133" i="87"/>
  <c r="E167" i="87"/>
  <c r="D167" i="87"/>
  <c r="E166" i="87"/>
  <c r="E170" i="87"/>
  <c r="D166" i="87"/>
  <c r="D170" i="87"/>
  <c r="J161" i="87"/>
  <c r="I161" i="87"/>
  <c r="H161" i="87"/>
  <c r="G161" i="87"/>
  <c r="F161" i="87"/>
  <c r="E161" i="87"/>
  <c r="D161" i="87"/>
  <c r="J160" i="87"/>
  <c r="I160" i="87"/>
  <c r="H160" i="87"/>
  <c r="G160" i="87"/>
  <c r="F160" i="87"/>
  <c r="E160" i="87"/>
  <c r="B154" i="87"/>
  <c r="B143" i="87"/>
  <c r="D142" i="87"/>
  <c r="D141" i="87"/>
  <c r="D140" i="87"/>
  <c r="D139" i="87"/>
  <c r="D138" i="87"/>
  <c r="A121" i="87"/>
  <c r="C31" i="87"/>
  <c r="C33" i="87"/>
  <c r="C34" i="87"/>
  <c r="C55" i="87"/>
  <c r="B31" i="87"/>
  <c r="B34" i="87"/>
  <c r="B55" i="87"/>
  <c r="C30" i="87"/>
  <c r="C54" i="87"/>
  <c r="B30" i="87"/>
  <c r="B54" i="87"/>
  <c r="C29" i="87"/>
  <c r="C53" i="87"/>
  <c r="E152" i="87"/>
  <c r="B29" i="87"/>
  <c r="B53" i="87"/>
  <c r="D152" i="87"/>
  <c r="C28" i="87"/>
  <c r="C52" i="87"/>
  <c r="C64" i="87"/>
  <c r="B28" i="87"/>
  <c r="B52" i="87"/>
  <c r="B64" i="87"/>
  <c r="C27" i="87"/>
  <c r="C51" i="87"/>
  <c r="E151" i="87"/>
  <c r="B27" i="87"/>
  <c r="B51" i="87"/>
  <c r="D151" i="87"/>
  <c r="C26" i="87"/>
  <c r="C50" i="87"/>
  <c r="C62" i="87"/>
  <c r="B26" i="87"/>
  <c r="B50" i="87"/>
  <c r="B62" i="87"/>
  <c r="C25" i="87"/>
  <c r="C49" i="87"/>
  <c r="E150" i="87"/>
  <c r="B25" i="87"/>
  <c r="B49" i="87"/>
  <c r="D150" i="87"/>
  <c r="C24" i="87"/>
  <c r="C48" i="87"/>
  <c r="C60" i="87"/>
  <c r="B24" i="87"/>
  <c r="B48" i="87"/>
  <c r="B60" i="87"/>
  <c r="C23" i="87"/>
  <c r="C47" i="87"/>
  <c r="E149" i="87"/>
  <c r="B23" i="87"/>
  <c r="B47" i="87"/>
  <c r="B96" i="87"/>
  <c r="C22" i="87"/>
  <c r="C46" i="87"/>
  <c r="E148" i="87"/>
  <c r="B22" i="87"/>
  <c r="B46" i="87"/>
  <c r="D148" i="87"/>
  <c r="C21" i="87"/>
  <c r="C45" i="87"/>
  <c r="B21" i="87"/>
  <c r="B45" i="87"/>
  <c r="C20" i="87"/>
  <c r="C44" i="87"/>
  <c r="B20" i="87"/>
  <c r="B44" i="87"/>
  <c r="C19" i="87"/>
  <c r="C43" i="87"/>
  <c r="B19" i="87"/>
  <c r="B43" i="87"/>
  <c r="C18" i="87"/>
  <c r="C42" i="87"/>
  <c r="C78" i="87"/>
  <c r="B18" i="87"/>
  <c r="B42" i="87"/>
  <c r="B78" i="87"/>
  <c r="C17" i="87"/>
  <c r="C41" i="87"/>
  <c r="B17" i="87"/>
  <c r="B41" i="87"/>
  <c r="C16" i="87"/>
  <c r="C40" i="87"/>
  <c r="C70" i="87"/>
  <c r="B16" i="87"/>
  <c r="B40" i="87"/>
  <c r="B70" i="87"/>
  <c r="C15" i="87"/>
  <c r="C39" i="87"/>
  <c r="B15" i="87"/>
  <c r="B39" i="87"/>
  <c r="C14" i="87"/>
  <c r="C38" i="87"/>
  <c r="B14" i="87"/>
  <c r="B38" i="87"/>
  <c r="B13" i="87"/>
  <c r="B37" i="87"/>
  <c r="B32" i="87"/>
  <c r="B35" i="87"/>
  <c r="D143" i="87"/>
  <c r="D144" i="87"/>
  <c r="D13" i="87"/>
  <c r="D37" i="87"/>
  <c r="D33" i="87"/>
  <c r="E33" i="87"/>
  <c r="H13" i="87"/>
  <c r="H14" i="87"/>
  <c r="H15" i="87"/>
  <c r="H16" i="87"/>
  <c r="H17" i="87"/>
  <c r="H18" i="87"/>
  <c r="H19" i="87"/>
  <c r="H20" i="87"/>
  <c r="H21" i="87"/>
  <c r="H22" i="87"/>
  <c r="H23" i="87"/>
  <c r="H24" i="87"/>
  <c r="H25" i="87"/>
  <c r="H26" i="87"/>
  <c r="H27" i="87"/>
  <c r="H28" i="87"/>
  <c r="H29" i="87"/>
  <c r="H30" i="87"/>
  <c r="H31" i="87"/>
  <c r="H32" i="87"/>
  <c r="G13" i="87"/>
  <c r="G14" i="87"/>
  <c r="G15" i="87"/>
  <c r="G16" i="87"/>
  <c r="G17" i="87"/>
  <c r="G18" i="87"/>
  <c r="G19" i="87"/>
  <c r="G20" i="87"/>
  <c r="G21" i="87"/>
  <c r="G22" i="87"/>
  <c r="G23" i="87"/>
  <c r="G24" i="87"/>
  <c r="G25" i="87"/>
  <c r="G26" i="87"/>
  <c r="G27" i="87"/>
  <c r="G28" i="87"/>
  <c r="G29" i="87"/>
  <c r="G30" i="87"/>
  <c r="G31" i="87"/>
  <c r="G32" i="87"/>
  <c r="G12" i="87"/>
  <c r="F13" i="87"/>
  <c r="F14" i="87"/>
  <c r="F15" i="87"/>
  <c r="F16" i="87"/>
  <c r="F17" i="87"/>
  <c r="F18" i="87"/>
  <c r="F19" i="87"/>
  <c r="F20" i="87"/>
  <c r="F21" i="87"/>
  <c r="F22" i="87"/>
  <c r="F23" i="87"/>
  <c r="F24" i="87"/>
  <c r="F25" i="87"/>
  <c r="F26" i="87"/>
  <c r="F27" i="87"/>
  <c r="F28" i="87"/>
  <c r="F29" i="87"/>
  <c r="F30" i="87"/>
  <c r="F31" i="87"/>
  <c r="F32" i="87"/>
  <c r="F12" i="87"/>
  <c r="D14" i="87"/>
  <c r="D15" i="87"/>
  <c r="D16" i="87"/>
  <c r="D17" i="87"/>
  <c r="D18" i="87"/>
  <c r="D19" i="87"/>
  <c r="D20" i="87"/>
  <c r="D21" i="87"/>
  <c r="D22" i="87"/>
  <c r="D23" i="87"/>
  <c r="D24" i="87"/>
  <c r="D25" i="87"/>
  <c r="D26" i="87"/>
  <c r="D27" i="87"/>
  <c r="D28" i="87"/>
  <c r="D29" i="87"/>
  <c r="D30" i="87"/>
  <c r="D31" i="87"/>
  <c r="D32" i="87"/>
  <c r="D35" i="87"/>
  <c r="B12" i="87"/>
  <c r="E31" i="87"/>
  <c r="A31" i="87"/>
  <c r="A55" i="87"/>
  <c r="A118" i="87"/>
  <c r="E30" i="87"/>
  <c r="A30" i="87"/>
  <c r="A54" i="87"/>
  <c r="E29" i="87"/>
  <c r="A29" i="87"/>
  <c r="A53" i="87"/>
  <c r="E28" i="87"/>
  <c r="A28" i="87"/>
  <c r="A52" i="87"/>
  <c r="E27" i="87"/>
  <c r="A27" i="87"/>
  <c r="A51" i="87"/>
  <c r="E26" i="87"/>
  <c r="A26" i="87"/>
  <c r="A50" i="87"/>
  <c r="E25" i="87"/>
  <c r="A25" i="87"/>
  <c r="A49" i="87"/>
  <c r="E24" i="87"/>
  <c r="A24" i="87"/>
  <c r="A48" i="87"/>
  <c r="E23" i="87"/>
  <c r="A23" i="87"/>
  <c r="A47" i="87"/>
  <c r="E22" i="87"/>
  <c r="A22" i="87"/>
  <c r="A46" i="87"/>
  <c r="E21" i="87"/>
  <c r="A21" i="87"/>
  <c r="A45" i="87"/>
  <c r="A87" i="87"/>
  <c r="E20" i="87"/>
  <c r="A20" i="87"/>
  <c r="A44" i="87"/>
  <c r="A83" i="87"/>
  <c r="E19" i="87"/>
  <c r="A19" i="87"/>
  <c r="A43" i="87"/>
  <c r="A80" i="87"/>
  <c r="E18" i="87"/>
  <c r="A18" i="87"/>
  <c r="A42" i="87"/>
  <c r="A77" i="87"/>
  <c r="E17" i="87"/>
  <c r="A17" i="87"/>
  <c r="A41" i="87"/>
  <c r="A72" i="87"/>
  <c r="E16" i="87"/>
  <c r="A16" i="87"/>
  <c r="A40" i="87"/>
  <c r="A69" i="87"/>
  <c r="E15" i="87"/>
  <c r="A15" i="87"/>
  <c r="A39" i="87"/>
  <c r="E14" i="87"/>
  <c r="A14" i="87"/>
  <c r="A38" i="87"/>
  <c r="H37" i="87"/>
  <c r="G37" i="87"/>
  <c r="F37" i="87"/>
  <c r="E13" i="87"/>
  <c r="E32" i="87"/>
  <c r="C13" i="87"/>
  <c r="C32" i="87"/>
  <c r="A13" i="87"/>
  <c r="A37" i="87"/>
  <c r="O25" i="62"/>
  <c r="G54" i="57"/>
  <c r="G53" i="57"/>
  <c r="G52" i="57"/>
  <c r="G51" i="57"/>
  <c r="G50" i="57"/>
  <c r="G55" i="57"/>
  <c r="C66" i="86"/>
  <c r="C62" i="55"/>
  <c r="D62" i="55"/>
  <c r="E62" i="55"/>
  <c r="F62" i="55"/>
  <c r="G62" i="55"/>
  <c r="H62" i="55"/>
  <c r="D206" i="55"/>
  <c r="F83" i="57"/>
  <c r="H57" i="57"/>
  <c r="H59" i="57"/>
  <c r="G47" i="57"/>
  <c r="G46" i="57"/>
  <c r="G45" i="57"/>
  <c r="G44" i="57"/>
  <c r="G43" i="57"/>
  <c r="G42" i="57"/>
  <c r="G41" i="57"/>
  <c r="G40" i="57"/>
  <c r="E7" i="57"/>
  <c r="F7" i="57"/>
  <c r="E65" i="86"/>
  <c r="C65" i="86"/>
  <c r="E61" i="86"/>
  <c r="F61" i="86"/>
  <c r="E60" i="86"/>
  <c r="F60" i="86"/>
  <c r="C60" i="86"/>
  <c r="C61" i="86"/>
  <c r="G48" i="57"/>
  <c r="I48" i="57"/>
  <c r="G56" i="57"/>
  <c r="G57" i="57"/>
  <c r="G59" i="57"/>
  <c r="E66" i="86"/>
  <c r="F62" i="86"/>
  <c r="G38" i="57"/>
  <c r="L70" i="86"/>
  <c r="L69" i="86"/>
  <c r="L68" i="86"/>
  <c r="L67" i="86"/>
  <c r="K67" i="86"/>
  <c r="L66" i="86"/>
  <c r="L65" i="86"/>
  <c r="L64" i="86"/>
  <c r="L63" i="86"/>
  <c r="K63" i="86"/>
  <c r="I56" i="57"/>
  <c r="E64" i="86"/>
  <c r="D27" i="42"/>
  <c r="L27" i="42"/>
  <c r="D133" i="57"/>
  <c r="F6" i="57"/>
  <c r="B144" i="72"/>
  <c r="B145" i="72"/>
  <c r="C144" i="72"/>
  <c r="C145" i="72"/>
  <c r="C143" i="72"/>
  <c r="D171" i="72"/>
  <c r="D170" i="72"/>
  <c r="D174" i="72"/>
  <c r="A145" i="72"/>
  <c r="A152" i="72"/>
  <c r="F75" i="57"/>
  <c r="E8" i="22"/>
  <c r="E50" i="48"/>
  <c r="A36" i="48"/>
  <c r="B16" i="48"/>
  <c r="A35" i="48"/>
  <c r="B15" i="48"/>
  <c r="A34" i="48"/>
  <c r="B14" i="48"/>
  <c r="A33" i="48"/>
  <c r="B12" i="48"/>
  <c r="A31" i="48"/>
  <c r="B13" i="48"/>
  <c r="A32" i="48"/>
  <c r="F8" i="48"/>
  <c r="H8" i="48"/>
  <c r="J8" i="48"/>
  <c r="M8" i="48"/>
  <c r="D205" i="55"/>
  <c r="F22" i="48"/>
  <c r="G22" i="48"/>
  <c r="G50" i="48"/>
  <c r="E172" i="55"/>
  <c r="E206" i="55"/>
  <c r="B10" i="42"/>
  <c r="B63" i="55"/>
  <c r="B32" i="55"/>
  <c r="B162" i="55"/>
  <c r="B163" i="55"/>
  <c r="B164" i="55"/>
  <c r="D27" i="48"/>
  <c r="F9" i="48"/>
  <c r="H9" i="48"/>
  <c r="D28" i="48"/>
  <c r="F10" i="48"/>
  <c r="H10" i="48"/>
  <c r="C29" i="48"/>
  <c r="D29" i="48"/>
  <c r="F11" i="48"/>
  <c r="H11" i="48"/>
  <c r="D30" i="48"/>
  <c r="D31" i="48"/>
  <c r="D32" i="48"/>
  <c r="D33" i="48"/>
  <c r="D34" i="48"/>
  <c r="D35" i="48"/>
  <c r="C36" i="48"/>
  <c r="D36" i="48"/>
  <c r="E36" i="48"/>
  <c r="D28" i="42"/>
  <c r="L28" i="42"/>
  <c r="M11" i="48"/>
  <c r="M10" i="48"/>
  <c r="M9" i="48"/>
  <c r="M12" i="48"/>
  <c r="M13" i="48"/>
  <c r="M14" i="48"/>
  <c r="M15" i="48"/>
  <c r="M16" i="48"/>
  <c r="G13" i="57"/>
  <c r="E133" i="72"/>
  <c r="E170" i="72"/>
  <c r="B7" i="81"/>
  <c r="B9" i="81"/>
  <c r="D14" i="81"/>
  <c r="B92" i="81"/>
  <c r="B7" i="83"/>
  <c r="B9" i="83"/>
  <c r="D29" i="42"/>
  <c r="F133" i="72"/>
  <c r="H32" i="55"/>
  <c r="G32" i="55"/>
  <c r="G63" i="55"/>
  <c r="H63" i="55"/>
  <c r="B5" i="72"/>
  <c r="C33" i="72"/>
  <c r="D33" i="72"/>
  <c r="D34" i="72"/>
  <c r="H162" i="55"/>
  <c r="G162" i="55"/>
  <c r="H163" i="55"/>
  <c r="G163" i="55"/>
  <c r="H164" i="55"/>
  <c r="G164" i="55"/>
  <c r="B34" i="72"/>
  <c r="F32" i="55"/>
  <c r="F63" i="55"/>
  <c r="F162" i="55"/>
  <c r="F163" i="55"/>
  <c r="F164" i="55"/>
  <c r="E32" i="55"/>
  <c r="E63" i="55"/>
  <c r="E162" i="55"/>
  <c r="E163" i="55"/>
  <c r="E164" i="55"/>
  <c r="D32" i="55"/>
  <c r="D63" i="55"/>
  <c r="D162" i="55"/>
  <c r="D163" i="55"/>
  <c r="D164" i="55"/>
  <c r="C32" i="55"/>
  <c r="C63" i="55"/>
  <c r="C34" i="72"/>
  <c r="E149" i="84"/>
  <c r="F149" i="84"/>
  <c r="F181" i="84"/>
  <c r="C162" i="55"/>
  <c r="C163" i="55"/>
  <c r="C164" i="55"/>
  <c r="D37" i="42"/>
  <c r="D43" i="42"/>
  <c r="D266" i="53"/>
  <c r="D267" i="53"/>
  <c r="D268" i="53"/>
  <c r="D269" i="53"/>
  <c r="D274" i="53"/>
  <c r="B32" i="21"/>
  <c r="D180" i="84"/>
  <c r="D181" i="84"/>
  <c r="D185" i="84"/>
  <c r="B33" i="21"/>
  <c r="E9" i="22"/>
  <c r="E10" i="22"/>
  <c r="E14" i="22"/>
  <c r="E11" i="22"/>
  <c r="E12" i="22"/>
  <c r="E13" i="22"/>
  <c r="E15" i="22"/>
  <c r="E16" i="22"/>
  <c r="C8" i="62"/>
  <c r="C7" i="62"/>
  <c r="C6" i="62"/>
  <c r="C5" i="62"/>
  <c r="C4" i="62"/>
  <c r="C3" i="62"/>
  <c r="B113" i="81"/>
  <c r="C30" i="53"/>
  <c r="C83" i="53"/>
  <c r="C31" i="53"/>
  <c r="C84" i="53"/>
  <c r="C40" i="81"/>
  <c r="D40" i="81"/>
  <c r="E40" i="81"/>
  <c r="F40" i="81"/>
  <c r="G40" i="81"/>
  <c r="H40" i="81"/>
  <c r="C65" i="81"/>
  <c r="C90" i="81"/>
  <c r="D31" i="53"/>
  <c r="D84" i="53"/>
  <c r="D90" i="81"/>
  <c r="E90" i="81"/>
  <c r="F90" i="81"/>
  <c r="G90" i="81"/>
  <c r="H90" i="81"/>
  <c r="E31" i="53"/>
  <c r="E84" i="53"/>
  <c r="F31" i="53"/>
  <c r="F84" i="53"/>
  <c r="G31" i="53"/>
  <c r="G84" i="53"/>
  <c r="H31" i="53"/>
  <c r="H84" i="53"/>
  <c r="I31" i="53"/>
  <c r="I84" i="53"/>
  <c r="E22" i="22"/>
  <c r="E21" i="22"/>
  <c r="E20" i="22"/>
  <c r="E19" i="22"/>
  <c r="E18" i="22"/>
  <c r="E17" i="22"/>
  <c r="C182" i="53"/>
  <c r="B41" i="84"/>
  <c r="D206" i="53"/>
  <c r="D215" i="53"/>
  <c r="D244" i="53"/>
  <c r="C44" i="83"/>
  <c r="D44" i="83"/>
  <c r="E44" i="83"/>
  <c r="F44" i="83"/>
  <c r="G44" i="83"/>
  <c r="H44" i="83"/>
  <c r="C72" i="83"/>
  <c r="D72" i="83"/>
  <c r="E72" i="83"/>
  <c r="F72" i="83"/>
  <c r="G72" i="83"/>
  <c r="H72" i="83"/>
  <c r="K12" i="83"/>
  <c r="H31" i="84"/>
  <c r="H32" i="84"/>
  <c r="H33" i="84"/>
  <c r="C74" i="83"/>
  <c r="C13" i="84"/>
  <c r="F4" i="22"/>
  <c r="E124" i="53"/>
  <c r="C100" i="83"/>
  <c r="D100" i="83"/>
  <c r="E100" i="83"/>
  <c r="F100" i="83"/>
  <c r="G100" i="83"/>
  <c r="H100" i="83"/>
  <c r="E17" i="42"/>
  <c r="E27" i="42"/>
  <c r="C9" i="42"/>
  <c r="D9" i="42"/>
  <c r="A42" i="81"/>
  <c r="A67" i="83"/>
  <c r="A95" i="83"/>
  <c r="A34" i="84"/>
  <c r="A62" i="84"/>
  <c r="A123" i="84"/>
  <c r="A66" i="83"/>
  <c r="A94" i="83"/>
  <c r="A33" i="84"/>
  <c r="A65" i="83"/>
  <c r="A93" i="83"/>
  <c r="A64" i="83"/>
  <c r="A92" i="83"/>
  <c r="C9" i="61"/>
  <c r="C17" i="61"/>
  <c r="V8" i="61"/>
  <c r="V9" i="61"/>
  <c r="V10" i="61"/>
  <c r="V12" i="61"/>
  <c r="V13" i="61"/>
  <c r="U13" i="61"/>
  <c r="U12" i="61"/>
  <c r="U10" i="61"/>
  <c r="U11" i="61"/>
  <c r="U9" i="61"/>
  <c r="O13" i="61"/>
  <c r="P13" i="61"/>
  <c r="Q13" i="61"/>
  <c r="R13" i="61"/>
  <c r="N13" i="61"/>
  <c r="O12" i="61"/>
  <c r="P12" i="61"/>
  <c r="Q12" i="61"/>
  <c r="R12" i="61"/>
  <c r="N12" i="61"/>
  <c r="N11" i="61"/>
  <c r="N10" i="61"/>
  <c r="O10" i="61"/>
  <c r="P10" i="61"/>
  <c r="Q10" i="61"/>
  <c r="R10" i="61"/>
  <c r="O9" i="61"/>
  <c r="P9" i="61"/>
  <c r="N9" i="61"/>
  <c r="R8" i="61"/>
  <c r="Q8" i="61"/>
  <c r="P8" i="61"/>
  <c r="O8" i="61"/>
  <c r="C15" i="61"/>
  <c r="C16" i="61"/>
  <c r="I173" i="29"/>
  <c r="H173" i="29"/>
  <c r="G173" i="29"/>
  <c r="F173" i="29"/>
  <c r="E173" i="29"/>
  <c r="D173" i="29"/>
  <c r="C173" i="29"/>
  <c r="B128" i="29"/>
  <c r="B143" i="29"/>
  <c r="B158" i="29"/>
  <c r="B173" i="29"/>
  <c r="B127" i="29"/>
  <c r="B142" i="29"/>
  <c r="B157" i="29"/>
  <c r="B172" i="29"/>
  <c r="I158" i="29"/>
  <c r="H158" i="29"/>
  <c r="G158" i="29"/>
  <c r="F158" i="29"/>
  <c r="E158" i="29"/>
  <c r="D158" i="29"/>
  <c r="C158" i="29"/>
  <c r="I143" i="29"/>
  <c r="H143" i="29"/>
  <c r="G143" i="29"/>
  <c r="F143" i="29"/>
  <c r="E143" i="29"/>
  <c r="D143" i="29"/>
  <c r="C143" i="29"/>
  <c r="I128" i="29"/>
  <c r="H128" i="29"/>
  <c r="G128" i="29"/>
  <c r="F128" i="29"/>
  <c r="E128" i="29"/>
  <c r="D128" i="29"/>
  <c r="C128" i="29"/>
  <c r="B126" i="29"/>
  <c r="B141" i="29"/>
  <c r="B156" i="29"/>
  <c r="B171" i="29"/>
  <c r="B125" i="29"/>
  <c r="B124" i="29"/>
  <c r="B139" i="29"/>
  <c r="B154" i="29"/>
  <c r="B169" i="29"/>
  <c r="B123" i="29"/>
  <c r="B138" i="29"/>
  <c r="B153" i="29"/>
  <c r="B168" i="29"/>
  <c r="B122" i="29"/>
  <c r="B37" i="29"/>
  <c r="B36" i="29"/>
  <c r="B35" i="29"/>
  <c r="B34" i="29"/>
  <c r="B33" i="29"/>
  <c r="B32" i="29"/>
  <c r="C53" i="61"/>
  <c r="C52" i="61"/>
  <c r="C51" i="61"/>
  <c r="C50" i="61"/>
  <c r="C49" i="61"/>
  <c r="C48" i="61"/>
  <c r="A23" i="21"/>
  <c r="A33" i="21"/>
  <c r="A156" i="84"/>
  <c r="A155" i="84"/>
  <c r="A154" i="84"/>
  <c r="A55" i="55"/>
  <c r="A112" i="55"/>
  <c r="A164" i="55"/>
  <c r="A53" i="55"/>
  <c r="A110" i="55"/>
  <c r="A162" i="55"/>
  <c r="A56" i="55"/>
  <c r="A113" i="55"/>
  <c r="A165" i="55"/>
  <c r="A179" i="53"/>
  <c r="A244" i="53"/>
  <c r="A70" i="83"/>
  <c r="A69" i="83"/>
  <c r="A68" i="83"/>
  <c r="A96" i="83"/>
  <c r="A63" i="83"/>
  <c r="A62" i="83"/>
  <c r="A90" i="83"/>
  <c r="A61" i="83"/>
  <c r="A89" i="83"/>
  <c r="A60" i="83"/>
  <c r="A59" i="83"/>
  <c r="A87" i="83"/>
  <c r="A58" i="83"/>
  <c r="A86" i="83"/>
  <c r="A57" i="83"/>
  <c r="A85" i="83"/>
  <c r="A113" i="83"/>
  <c r="A44" i="53"/>
  <c r="A56" i="83"/>
  <c r="A55" i="83"/>
  <c r="A54" i="83"/>
  <c r="A53" i="83"/>
  <c r="A81" i="83"/>
  <c r="A52" i="83"/>
  <c r="A51" i="83"/>
  <c r="A79" i="83"/>
  <c r="A50" i="83"/>
  <c r="A49" i="83"/>
  <c r="A38" i="55"/>
  <c r="A95" i="55"/>
  <c r="A147" i="55"/>
  <c r="A48" i="83"/>
  <c r="A47" i="83"/>
  <c r="A75" i="83"/>
  <c r="A46" i="83"/>
  <c r="A35" i="55"/>
  <c r="A92" i="55"/>
  <c r="A144" i="55"/>
  <c r="A32" i="53"/>
  <c r="A31" i="53"/>
  <c r="A62" i="81"/>
  <c r="A61" i="81"/>
  <c r="A86" i="81"/>
  <c r="A111" i="81"/>
  <c r="A29" i="53"/>
  <c r="A60" i="81"/>
  <c r="A43" i="81"/>
  <c r="A68" i="81"/>
  <c r="A93" i="81"/>
  <c r="A34" i="55"/>
  <c r="A91" i="55"/>
  <c r="A143" i="55"/>
  <c r="A40" i="55"/>
  <c r="A97" i="55"/>
  <c r="A149" i="55"/>
  <c r="A42" i="55"/>
  <c r="A99" i="55"/>
  <c r="A151" i="55"/>
  <c r="A46" i="55"/>
  <c r="A103" i="55"/>
  <c r="A155" i="55"/>
  <c r="A50" i="55"/>
  <c r="A107" i="55"/>
  <c r="A159" i="55"/>
  <c r="A30" i="55"/>
  <c r="A87" i="55"/>
  <c r="A139" i="55"/>
  <c r="A59" i="81"/>
  <c r="A28" i="55"/>
  <c r="A85" i="55"/>
  <c r="A137" i="55"/>
  <c r="C40" i="84"/>
  <c r="C41" i="84"/>
  <c r="D40" i="84"/>
  <c r="G43" i="21"/>
  <c r="H43" i="21"/>
  <c r="I61" i="29"/>
  <c r="J97" i="29"/>
  <c r="H80" i="22"/>
  <c r="I80" i="22"/>
  <c r="A58" i="22"/>
  <c r="A59" i="22"/>
  <c r="A60" i="22"/>
  <c r="A61" i="22"/>
  <c r="B137" i="29"/>
  <c r="B152" i="29"/>
  <c r="B167" i="29"/>
  <c r="B140" i="29"/>
  <c r="B155" i="29"/>
  <c r="B170" i="29"/>
  <c r="H38" i="57"/>
  <c r="C65" i="29"/>
  <c r="D65" i="29"/>
  <c r="E65" i="29"/>
  <c r="F65" i="29"/>
  <c r="G65" i="29"/>
  <c r="H65" i="29"/>
  <c r="I65" i="29"/>
  <c r="V12" i="83"/>
  <c r="W12" i="83"/>
  <c r="X12" i="83"/>
  <c r="P12" i="83"/>
  <c r="Q12" i="83"/>
  <c r="R12" i="83"/>
  <c r="S12" i="83"/>
  <c r="T12" i="83"/>
  <c r="K12" i="81"/>
  <c r="A44" i="81"/>
  <c r="A69" i="81"/>
  <c r="F12" i="48"/>
  <c r="H12" i="48"/>
  <c r="F13" i="48"/>
  <c r="H13" i="48"/>
  <c r="F14" i="48"/>
  <c r="H14" i="48"/>
  <c r="F15" i="48"/>
  <c r="H15" i="48"/>
  <c r="C34" i="48"/>
  <c r="F16" i="48"/>
  <c r="H16" i="48"/>
  <c r="A152" i="53"/>
  <c r="A220" i="53"/>
  <c r="A84" i="81"/>
  <c r="A26" i="53"/>
  <c r="A58" i="81"/>
  <c r="A57" i="81"/>
  <c r="A82" i="81"/>
  <c r="A28" i="72"/>
  <c r="A52" i="72"/>
  <c r="A109" i="72"/>
  <c r="A107" i="81"/>
  <c r="A24" i="53"/>
  <c r="A145" i="53"/>
  <c r="A213" i="53"/>
  <c r="A56" i="81"/>
  <c r="A81" i="81"/>
  <c r="A55" i="81"/>
  <c r="A54" i="81"/>
  <c r="A79" i="81"/>
  <c r="A53" i="81"/>
  <c r="A22" i="55"/>
  <c r="A79" i="55"/>
  <c r="A131" i="55"/>
  <c r="A52" i="81"/>
  <c r="A51" i="81"/>
  <c r="A76" i="81"/>
  <c r="A138" i="53"/>
  <c r="A206" i="53"/>
  <c r="A49" i="81"/>
  <c r="A48" i="81"/>
  <c r="A47" i="81"/>
  <c r="A72" i="81"/>
  <c r="A46" i="81"/>
  <c r="A45" i="81"/>
  <c r="A70" i="81"/>
  <c r="A129" i="53"/>
  <c r="A61" i="53"/>
  <c r="A84" i="53"/>
  <c r="A70" i="53"/>
  <c r="A50" i="81"/>
  <c r="A19" i="55"/>
  <c r="A76" i="55"/>
  <c r="A128" i="55"/>
  <c r="A121" i="72"/>
  <c r="A26" i="55"/>
  <c r="A83" i="55"/>
  <c r="A135" i="55"/>
  <c r="A25" i="55"/>
  <c r="A82" i="55"/>
  <c r="A134" i="55"/>
  <c r="A16" i="55"/>
  <c r="A73" i="55"/>
  <c r="A125" i="55"/>
  <c r="A181" i="55"/>
  <c r="A14" i="55"/>
  <c r="A71" i="55"/>
  <c r="A123" i="55"/>
  <c r="A180" i="55"/>
  <c r="A191" i="55"/>
  <c r="A32" i="55"/>
  <c r="A89" i="55"/>
  <c r="A141" i="55"/>
  <c r="V12" i="81"/>
  <c r="W12" i="81"/>
  <c r="X12" i="81"/>
  <c r="P12" i="81"/>
  <c r="Q12" i="81"/>
  <c r="R12" i="81"/>
  <c r="S12" i="81"/>
  <c r="T12" i="81"/>
  <c r="A30" i="48"/>
  <c r="A29" i="48"/>
  <c r="A28" i="48"/>
  <c r="A27" i="48"/>
  <c r="B98" i="29"/>
  <c r="B97" i="29"/>
  <c r="B96" i="29"/>
  <c r="B95" i="29"/>
  <c r="A20" i="21"/>
  <c r="A30" i="21"/>
  <c r="A19" i="21"/>
  <c r="A29" i="21"/>
  <c r="A18" i="21"/>
  <c r="A28" i="21"/>
  <c r="A21" i="21"/>
  <c r="A31" i="21"/>
  <c r="A22" i="21"/>
  <c r="A32" i="21"/>
  <c r="H28" i="69"/>
  <c r="B17" i="68"/>
  <c r="B16" i="68"/>
  <c r="A252" i="53"/>
  <c r="A251" i="53"/>
  <c r="A250" i="53"/>
  <c r="A248" i="53"/>
  <c r="A247" i="53"/>
  <c r="A246" i="53"/>
  <c r="A245" i="53"/>
  <c r="A195" i="53"/>
  <c r="F17" i="42"/>
  <c r="A20" i="55"/>
  <c r="A77" i="55"/>
  <c r="A129" i="55"/>
  <c r="A182" i="55"/>
  <c r="A193" i="55"/>
  <c r="A48" i="55"/>
  <c r="A105" i="55"/>
  <c r="A157" i="55"/>
  <c r="A84" i="83"/>
  <c r="A112" i="83"/>
  <c r="A43" i="53"/>
  <c r="A45" i="55"/>
  <c r="A102" i="55"/>
  <c r="A154" i="55"/>
  <c r="A88" i="83"/>
  <c r="A116" i="83"/>
  <c r="A47" i="53"/>
  <c r="A49" i="55"/>
  <c r="A106" i="55"/>
  <c r="A158" i="55"/>
  <c r="A13" i="55"/>
  <c r="A70" i="55"/>
  <c r="A122" i="55"/>
  <c r="A153" i="53"/>
  <c r="A221" i="53"/>
  <c r="A85" i="53"/>
  <c r="A76" i="83"/>
  <c r="A15" i="84"/>
  <c r="A46" i="84"/>
  <c r="A75" i="84"/>
  <c r="A37" i="55"/>
  <c r="A94" i="55"/>
  <c r="A146" i="55"/>
  <c r="A118" i="83"/>
  <c r="A49" i="53"/>
  <c r="A29" i="84"/>
  <c r="A60" i="84"/>
  <c r="A121" i="84"/>
  <c r="A97" i="83"/>
  <c r="A58" i="55"/>
  <c r="A115" i="55"/>
  <c r="A167" i="55"/>
  <c r="D65" i="81"/>
  <c r="E65" i="81"/>
  <c r="A77" i="53"/>
  <c r="A14" i="72"/>
  <c r="A38" i="72"/>
  <c r="A62" i="72"/>
  <c r="A10" i="53"/>
  <c r="A165" i="53"/>
  <c r="A233" i="53"/>
  <c r="A97" i="53"/>
  <c r="D151" i="53"/>
  <c r="D219" i="53"/>
  <c r="A12" i="55"/>
  <c r="A69" i="55"/>
  <c r="A121" i="55"/>
  <c r="A179" i="55"/>
  <c r="A95" i="81"/>
  <c r="A12" i="53"/>
  <c r="A16" i="72"/>
  <c r="A40" i="72"/>
  <c r="A69" i="72"/>
  <c r="E40" i="84"/>
  <c r="D41" i="84"/>
  <c r="A24" i="84"/>
  <c r="A55" i="84"/>
  <c r="A110" i="84"/>
  <c r="A85" i="81"/>
  <c r="A29" i="55"/>
  <c r="A86" i="55"/>
  <c r="A138" i="55"/>
  <c r="A107" i="83"/>
  <c r="A38" i="53"/>
  <c r="A159" i="53"/>
  <c r="A18" i="84"/>
  <c r="A49" i="84"/>
  <c r="A87" i="84"/>
  <c r="A115" i="83"/>
  <c r="A46" i="53"/>
  <c r="A26" i="84"/>
  <c r="A57" i="84"/>
  <c r="A118" i="84"/>
  <c r="A54" i="55"/>
  <c r="A111" i="55"/>
  <c r="A163" i="55"/>
  <c r="A123" i="83"/>
  <c r="A54" i="53"/>
  <c r="A107" i="53"/>
  <c r="A27" i="84"/>
  <c r="A58" i="84"/>
  <c r="A119" i="84"/>
  <c r="A104" i="83"/>
  <c r="A35" i="53"/>
  <c r="A88" i="53"/>
  <c r="A23" i="84"/>
  <c r="A54" i="84"/>
  <c r="A106" i="84"/>
  <c r="A117" i="83"/>
  <c r="A48" i="53"/>
  <c r="A101" i="53"/>
  <c r="A28" i="84"/>
  <c r="A59" i="84"/>
  <c r="A120" i="84"/>
  <c r="A124" i="83"/>
  <c r="A55" i="53"/>
  <c r="A35" i="84"/>
  <c r="A63" i="84"/>
  <c r="A127" i="84"/>
  <c r="A121" i="83"/>
  <c r="A52" i="53"/>
  <c r="A32" i="84"/>
  <c r="L12" i="83"/>
  <c r="M12" i="83"/>
  <c r="N12" i="83"/>
  <c r="A18" i="72"/>
  <c r="A42" i="72"/>
  <c r="A77" i="72"/>
  <c r="A97" i="81"/>
  <c r="A14" i="53"/>
  <c r="A104" i="81"/>
  <c r="A21" i="53"/>
  <c r="A25" i="72"/>
  <c r="A49" i="72"/>
  <c r="A100" i="72"/>
  <c r="A147" i="53"/>
  <c r="A215" i="53"/>
  <c r="A79" i="53"/>
  <c r="A22" i="72"/>
  <c r="A46" i="72"/>
  <c r="A91" i="72"/>
  <c r="A101" i="81"/>
  <c r="A18" i="53"/>
  <c r="A139" i="53"/>
  <c r="A207" i="53"/>
  <c r="A106" i="81"/>
  <c r="A23" i="53"/>
  <c r="A27" i="72"/>
  <c r="A51" i="72"/>
  <c r="A106" i="72"/>
  <c r="A57" i="55"/>
  <c r="A114" i="55"/>
  <c r="A166" i="55"/>
  <c r="A87" i="81"/>
  <c r="A112" i="81"/>
  <c r="A30" i="53"/>
  <c r="A31" i="55"/>
  <c r="A88" i="55"/>
  <c r="A140" i="55"/>
  <c r="A103" i="83"/>
  <c r="A34" i="53"/>
  <c r="A155" i="53"/>
  <c r="A14" i="84"/>
  <c r="A45" i="84"/>
  <c r="A71" i="84"/>
  <c r="A98" i="83"/>
  <c r="A59" i="55"/>
  <c r="A116" i="55"/>
  <c r="A168" i="55"/>
  <c r="L12" i="81"/>
  <c r="F20" i="22"/>
  <c r="F19" i="22"/>
  <c r="C113" i="81"/>
  <c r="E220" i="53"/>
  <c r="A36" i="84"/>
  <c r="A64" i="84"/>
  <c r="A131" i="84"/>
  <c r="A125" i="83"/>
  <c r="A56" i="53"/>
  <c r="F65" i="81"/>
  <c r="G65" i="81"/>
  <c r="H65" i="81"/>
  <c r="G149" i="84"/>
  <c r="A105" i="53"/>
  <c r="A173" i="53"/>
  <c r="A91" i="53"/>
  <c r="A227" i="53"/>
  <c r="A71" i="53"/>
  <c r="A169" i="53"/>
  <c r="A237" i="53"/>
  <c r="A63" i="53"/>
  <c r="A131" i="53"/>
  <c r="A199" i="53"/>
  <c r="A126" i="83"/>
  <c r="A57" i="53"/>
  <c r="A110" i="53"/>
  <c r="A178" i="53"/>
  <c r="A243" i="53"/>
  <c r="A37" i="84"/>
  <c r="A65" i="84"/>
  <c r="A135" i="84"/>
  <c r="A87" i="53"/>
  <c r="A223" i="53"/>
  <c r="A175" i="53"/>
  <c r="A240" i="53"/>
  <c r="F40" i="84"/>
  <c r="G40" i="84"/>
  <c r="H40" i="84"/>
  <c r="F41" i="84"/>
  <c r="E41" i="84"/>
  <c r="H149" i="84"/>
  <c r="G17" i="42"/>
  <c r="A114" i="83"/>
  <c r="A45" i="53"/>
  <c r="A166" i="53"/>
  <c r="A234" i="53"/>
  <c r="A25" i="84"/>
  <c r="A56" i="84"/>
  <c r="A114" i="84"/>
  <c r="A120" i="83"/>
  <c r="A51" i="53"/>
  <c r="A172" i="53"/>
  <c r="A31" i="84"/>
  <c r="A122" i="83"/>
  <c r="A53" i="53"/>
  <c r="A106" i="53"/>
  <c r="M12" i="81"/>
  <c r="A156" i="53"/>
  <c r="A224" i="53"/>
  <c r="A15" i="72"/>
  <c r="A39" i="72"/>
  <c r="A65" i="72"/>
  <c r="A94" i="81"/>
  <c r="A11" i="53"/>
  <c r="A64" i="53"/>
  <c r="A73" i="81"/>
  <c r="A19" i="72"/>
  <c r="A43" i="72"/>
  <c r="A80" i="72"/>
  <c r="A17" i="55"/>
  <c r="A74" i="55"/>
  <c r="A126" i="55"/>
  <c r="A83" i="81"/>
  <c r="A108" i="81"/>
  <c r="A25" i="53"/>
  <c r="A27" i="55"/>
  <c r="A84" i="55"/>
  <c r="A136" i="55"/>
  <c r="A78" i="83"/>
  <c r="A39" i="55"/>
  <c r="A96" i="55"/>
  <c r="A148" i="55"/>
  <c r="A71" i="81"/>
  <c r="A15" i="55"/>
  <c r="A72" i="55"/>
  <c r="A124" i="55"/>
  <c r="A77" i="81"/>
  <c r="A21" i="55"/>
  <c r="A78" i="55"/>
  <c r="A130" i="55"/>
  <c r="A183" i="55"/>
  <c r="A194" i="55"/>
  <c r="A67" i="81"/>
  <c r="A11" i="55"/>
  <c r="A68" i="55"/>
  <c r="A120" i="55"/>
  <c r="A178" i="55"/>
  <c r="F124" i="53"/>
  <c r="F220" i="53"/>
  <c r="E206" i="53"/>
  <c r="E215" i="53"/>
  <c r="A36" i="55"/>
  <c r="A93" i="55"/>
  <c r="A145" i="55"/>
  <c r="A47" i="55"/>
  <c r="A104" i="55"/>
  <c r="A156" i="55"/>
  <c r="A74" i="83"/>
  <c r="A102" i="83"/>
  <c r="A33" i="53"/>
  <c r="A154" i="53"/>
  <c r="A13" i="84"/>
  <c r="A44" i="84"/>
  <c r="A67" i="84"/>
  <c r="F206" i="53"/>
  <c r="F215" i="53"/>
  <c r="H41" i="84"/>
  <c r="A92" i="81"/>
  <c r="A9" i="53"/>
  <c r="A13" i="72"/>
  <c r="A37" i="72"/>
  <c r="A58" i="72"/>
  <c r="N12" i="81"/>
  <c r="A29" i="72"/>
  <c r="A53" i="72"/>
  <c r="A112" i="72"/>
  <c r="A132" i="53"/>
  <c r="A200" i="53"/>
  <c r="A102" i="81"/>
  <c r="A19" i="53"/>
  <c r="A72" i="53"/>
  <c r="A23" i="72"/>
  <c r="A47" i="72"/>
  <c r="A94" i="72"/>
  <c r="A104" i="53"/>
  <c r="A86" i="53"/>
  <c r="A222" i="53"/>
  <c r="J12" i="29"/>
  <c r="A164" i="53"/>
  <c r="A232" i="53"/>
  <c r="A96" i="53"/>
  <c r="A83" i="53"/>
  <c r="A151" i="53"/>
  <c r="A219" i="53"/>
  <c r="H180" i="84"/>
  <c r="H181" i="84"/>
  <c r="I149" i="84"/>
  <c r="D30" i="53"/>
  <c r="D83" i="53"/>
  <c r="D113" i="81"/>
  <c r="A31" i="72"/>
  <c r="A55" i="72"/>
  <c r="A118" i="72"/>
  <c r="A110" i="81"/>
  <c r="A28" i="53"/>
  <c r="A80" i="81"/>
  <c r="A24" i="55"/>
  <c r="A81" i="55"/>
  <c r="A133" i="55"/>
  <c r="A30" i="72"/>
  <c r="A54" i="72"/>
  <c r="A115" i="72"/>
  <c r="A109" i="81"/>
  <c r="A27" i="53"/>
  <c r="A146" i="53"/>
  <c r="A214" i="53"/>
  <c r="A78" i="53"/>
  <c r="A67" i="53"/>
  <c r="A135" i="53"/>
  <c r="A203" i="53"/>
  <c r="G27" i="42"/>
  <c r="G28" i="42"/>
  <c r="G29" i="42"/>
  <c r="G37" i="42"/>
  <c r="G43" i="42"/>
  <c r="H17" i="42"/>
  <c r="G41" i="84"/>
  <c r="A78" i="81"/>
  <c r="A99" i="53"/>
  <c r="A167" i="53"/>
  <c r="A235" i="53"/>
  <c r="A98" i="53"/>
  <c r="A17" i="72"/>
  <c r="A41" i="72"/>
  <c r="A72" i="72"/>
  <c r="A96" i="81"/>
  <c r="A13" i="53"/>
  <c r="A76" i="53"/>
  <c r="A144" i="53"/>
  <c r="A212" i="53"/>
  <c r="A65" i="53"/>
  <c r="A133" i="53"/>
  <c r="A201" i="53"/>
  <c r="A62" i="53"/>
  <c r="A130" i="53"/>
  <c r="A198" i="53"/>
  <c r="A174" i="53"/>
  <c r="A80" i="83"/>
  <c r="A41" i="55"/>
  <c r="A98" i="55"/>
  <c r="A150" i="55"/>
  <c r="D220" i="53"/>
  <c r="D152" i="53"/>
  <c r="E152" i="53"/>
  <c r="A108" i="53"/>
  <c r="A176" i="53"/>
  <c r="A241" i="53"/>
  <c r="A17" i="84"/>
  <c r="A48" i="84"/>
  <c r="A83" i="84"/>
  <c r="A106" i="83"/>
  <c r="A37" i="53"/>
  <c r="A109" i="53"/>
  <c r="A177" i="53"/>
  <c r="A242" i="53"/>
  <c r="A170" i="53"/>
  <c r="A238" i="53"/>
  <c r="A102" i="53"/>
  <c r="A168" i="53"/>
  <c r="A236" i="53"/>
  <c r="A100" i="53"/>
  <c r="A142" i="53"/>
  <c r="A210" i="53"/>
  <c r="A74" i="53"/>
  <c r="A82" i="83"/>
  <c r="A43" i="55"/>
  <c r="A100" i="55"/>
  <c r="A152" i="55"/>
  <c r="Q9" i="61"/>
  <c r="P16" i="61"/>
  <c r="A98" i="81"/>
  <c r="A15" i="53"/>
  <c r="A20" i="84"/>
  <c r="A51" i="84"/>
  <c r="A94" i="84"/>
  <c r="A109" i="83"/>
  <c r="A40" i="53"/>
  <c r="F27" i="42"/>
  <c r="F29" i="42"/>
  <c r="A51" i="55"/>
  <c r="A108" i="55"/>
  <c r="A160" i="55"/>
  <c r="A150" i="53"/>
  <c r="A218" i="53"/>
  <c r="A82" i="53"/>
  <c r="A44" i="55"/>
  <c r="A101" i="55"/>
  <c r="A153" i="55"/>
  <c r="A83" i="83"/>
  <c r="F266" i="53"/>
  <c r="F267" i="53"/>
  <c r="F268" i="53"/>
  <c r="F269" i="53"/>
  <c r="F274" i="53"/>
  <c r="D32" i="21"/>
  <c r="G180" i="84"/>
  <c r="G181" i="84"/>
  <c r="G185" i="84"/>
  <c r="E33" i="21"/>
  <c r="A18" i="55"/>
  <c r="A75" i="55"/>
  <c r="A127" i="55"/>
  <c r="A74" i="81"/>
  <c r="E244" i="53"/>
  <c r="E266" i="53"/>
  <c r="E268" i="53"/>
  <c r="E180" i="84"/>
  <c r="E181" i="84"/>
  <c r="E185" i="84"/>
  <c r="C33" i="21"/>
  <c r="F37" i="42"/>
  <c r="F43" i="42"/>
  <c r="F244" i="53"/>
  <c r="H61" i="29"/>
  <c r="I12" i="29"/>
  <c r="F10" i="22"/>
  <c r="F22" i="22"/>
  <c r="E269" i="53"/>
  <c r="F28" i="42"/>
  <c r="F152" i="53"/>
  <c r="A23" i="55"/>
  <c r="A80" i="55"/>
  <c r="A132" i="55"/>
  <c r="A52" i="55"/>
  <c r="A109" i="55"/>
  <c r="A161" i="55"/>
  <c r="A91" i="83"/>
  <c r="C44" i="84"/>
  <c r="E267" i="53"/>
  <c r="A140" i="53"/>
  <c r="A208" i="53"/>
  <c r="G124" i="53"/>
  <c r="F180" i="84"/>
  <c r="F185" i="84"/>
  <c r="D33" i="21"/>
  <c r="A77" i="83"/>
  <c r="E37" i="42"/>
  <c r="E43" i="42"/>
  <c r="A75" i="81"/>
  <c r="E29" i="42"/>
  <c r="E28" i="42"/>
  <c r="D15" i="83"/>
  <c r="D17" i="83"/>
  <c r="D19" i="83"/>
  <c r="D21" i="83"/>
  <c r="C23" i="83"/>
  <c r="C32" i="83"/>
  <c r="D37" i="83"/>
  <c r="D39" i="83"/>
  <c r="D14" i="83"/>
  <c r="D16" i="83"/>
  <c r="D18" i="83"/>
  <c r="D20" i="83"/>
  <c r="D22" i="83"/>
  <c r="D38" i="83"/>
  <c r="D40" i="83"/>
  <c r="F50" i="48"/>
  <c r="A192" i="55"/>
  <c r="A189" i="55"/>
  <c r="A190" i="55"/>
  <c r="K14" i="81"/>
  <c r="N14" i="81"/>
  <c r="L14" i="81"/>
  <c r="J14" i="81"/>
  <c r="M14" i="81"/>
  <c r="D18" i="81"/>
  <c r="F18" i="81"/>
  <c r="H18" i="81"/>
  <c r="B96" i="81"/>
  <c r="F14" i="81"/>
  <c r="H14" i="81"/>
  <c r="D15" i="81"/>
  <c r="B93" i="81"/>
  <c r="D19" i="81"/>
  <c r="B97" i="81"/>
  <c r="C32" i="81"/>
  <c r="D22" i="81"/>
  <c r="D16" i="81"/>
  <c r="D20" i="81"/>
  <c r="D17" i="81"/>
  <c r="B95" i="81"/>
  <c r="D21" i="81"/>
  <c r="C23" i="81"/>
  <c r="D21" i="42"/>
  <c r="D23" i="42"/>
  <c r="E39" i="61"/>
  <c r="D30" i="42"/>
  <c r="D34" i="42"/>
  <c r="E52" i="61"/>
  <c r="E30" i="21"/>
  <c r="C10" i="42"/>
  <c r="D10" i="42"/>
  <c r="E9" i="42"/>
  <c r="F9" i="42"/>
  <c r="G9" i="42"/>
  <c r="H9" i="42"/>
  <c r="B30" i="21"/>
  <c r="D30" i="21"/>
  <c r="C30" i="21"/>
  <c r="D89" i="55"/>
  <c r="D141" i="55"/>
  <c r="C89" i="55"/>
  <c r="C141" i="55"/>
  <c r="H89" i="55"/>
  <c r="H141" i="55"/>
  <c r="E23" i="22"/>
  <c r="B35" i="21"/>
  <c r="G14" i="57"/>
  <c r="F89" i="55"/>
  <c r="F141" i="55"/>
  <c r="G89" i="55"/>
  <c r="G141" i="55"/>
  <c r="B89" i="55"/>
  <c r="B141" i="55"/>
  <c r="E89" i="55"/>
  <c r="E141" i="55"/>
  <c r="A143" i="72"/>
  <c r="A150" i="72"/>
  <c r="A144" i="72"/>
  <c r="A151" i="72"/>
  <c r="B29" i="21"/>
  <c r="F171" i="72"/>
  <c r="G133" i="72"/>
  <c r="F170" i="72"/>
  <c r="Q16" i="61"/>
  <c r="R9" i="61"/>
  <c r="R16" i="61"/>
  <c r="E33" i="72"/>
  <c r="O16" i="61"/>
  <c r="E171" i="72"/>
  <c r="E174" i="72"/>
  <c r="O11" i="61"/>
  <c r="P11" i="61"/>
  <c r="Q11" i="61"/>
  <c r="R11" i="61"/>
  <c r="D210" i="55"/>
  <c r="E205" i="55"/>
  <c r="F172" i="55"/>
  <c r="F206" i="55"/>
  <c r="V11" i="61"/>
  <c r="V16" i="61"/>
  <c r="F93" i="57"/>
  <c r="F12" i="22"/>
  <c r="F9" i="22"/>
  <c r="F8" i="22"/>
  <c r="F17" i="22"/>
  <c r="F11" i="22"/>
  <c r="F21" i="22"/>
  <c r="I97" i="29"/>
  <c r="F15" i="22"/>
  <c r="F14" i="22"/>
  <c r="F16" i="22"/>
  <c r="F18" i="22"/>
  <c r="G4" i="22"/>
  <c r="G8" i="22"/>
  <c r="F13" i="22"/>
  <c r="E52" i="48"/>
  <c r="F52" i="48"/>
  <c r="G52" i="48"/>
  <c r="E69" i="86"/>
  <c r="F69" i="86"/>
  <c r="F121" i="57"/>
  <c r="D8" i="62"/>
  <c r="E71" i="86"/>
  <c r="F71" i="86"/>
  <c r="C33" i="48"/>
  <c r="E33" i="48"/>
  <c r="J14" i="48"/>
  <c r="J9" i="48"/>
  <c r="C28" i="48"/>
  <c r="J13" i="48"/>
  <c r="C32" i="48"/>
  <c r="E32" i="48"/>
  <c r="G29" i="48"/>
  <c r="F29" i="48"/>
  <c r="E29" i="48"/>
  <c r="G36" i="48"/>
  <c r="H22" i="48"/>
  <c r="H50" i="48"/>
  <c r="J16" i="48"/>
  <c r="C35" i="48"/>
  <c r="C31" i="48"/>
  <c r="E31" i="48"/>
  <c r="J12" i="48"/>
  <c r="C27" i="48"/>
  <c r="F36" i="48"/>
  <c r="J10" i="48"/>
  <c r="F34" i="48"/>
  <c r="E34" i="48"/>
  <c r="G34" i="48"/>
  <c r="J15" i="48"/>
  <c r="C42" i="48"/>
  <c r="C30" i="48"/>
  <c r="J11" i="48"/>
  <c r="F38" i="83"/>
  <c r="H38" i="83"/>
  <c r="B124" i="83"/>
  <c r="D33" i="83"/>
  <c r="D35" i="83"/>
  <c r="D34" i="83"/>
  <c r="D36" i="83"/>
  <c r="A100" i="81"/>
  <c r="A21" i="72"/>
  <c r="A45" i="72"/>
  <c r="A87" i="72"/>
  <c r="A111" i="83"/>
  <c r="A42" i="53"/>
  <c r="A22" i="84"/>
  <c r="A53" i="84"/>
  <c r="A102" i="84"/>
  <c r="B123" i="83"/>
  <c r="F37" i="83"/>
  <c r="H37" i="83"/>
  <c r="A161" i="53"/>
  <c r="A229" i="53"/>
  <c r="A93" i="53"/>
  <c r="F22" i="83"/>
  <c r="H22" i="83"/>
  <c r="B110" i="83"/>
  <c r="D24" i="83"/>
  <c r="D26" i="83"/>
  <c r="D28" i="83"/>
  <c r="D30" i="83"/>
  <c r="D25" i="83"/>
  <c r="D27" i="83"/>
  <c r="D29" i="83"/>
  <c r="D31" i="83"/>
  <c r="A136" i="53"/>
  <c r="A204" i="53"/>
  <c r="A68" i="53"/>
  <c r="A105" i="81"/>
  <c r="A22" i="53"/>
  <c r="A26" i="72"/>
  <c r="A50" i="72"/>
  <c r="A103" i="72"/>
  <c r="H185" i="84"/>
  <c r="F33" i="21"/>
  <c r="G266" i="53"/>
  <c r="G268" i="53"/>
  <c r="G206" i="53"/>
  <c r="G215" i="53"/>
  <c r="G267" i="53"/>
  <c r="G269" i="53"/>
  <c r="H124" i="53"/>
  <c r="G220" i="53"/>
  <c r="G152" i="53"/>
  <c r="G244" i="53"/>
  <c r="B108" i="83"/>
  <c r="F20" i="83"/>
  <c r="H20" i="83"/>
  <c r="F21" i="83"/>
  <c r="H21" i="83"/>
  <c r="B109" i="83"/>
  <c r="A105" i="83"/>
  <c r="A36" i="53"/>
  <c r="A16" i="84"/>
  <c r="A47" i="84"/>
  <c r="A79" i="84"/>
  <c r="A149" i="53"/>
  <c r="A217" i="53"/>
  <c r="A81" i="53"/>
  <c r="B106" i="83"/>
  <c r="F18" i="83"/>
  <c r="H18" i="83"/>
  <c r="B107" i="83"/>
  <c r="F19" i="83"/>
  <c r="H19" i="83"/>
  <c r="A119" i="83"/>
  <c r="A50" i="53"/>
  <c r="A30" i="84"/>
  <c r="A61" i="84"/>
  <c r="A122" i="84"/>
  <c r="A24" i="72"/>
  <c r="A48" i="72"/>
  <c r="A97" i="72"/>
  <c r="A103" i="81"/>
  <c r="A20" i="53"/>
  <c r="B104" i="83"/>
  <c r="F16" i="83"/>
  <c r="H16" i="83"/>
  <c r="B105" i="83"/>
  <c r="F17" i="83"/>
  <c r="H17" i="83"/>
  <c r="E274" i="53"/>
  <c r="C32" i="21"/>
  <c r="E30" i="53"/>
  <c r="E83" i="53"/>
  <c r="E113" i="81"/>
  <c r="F40" i="83"/>
  <c r="H40" i="83"/>
  <c r="B126" i="83"/>
  <c r="F14" i="83"/>
  <c r="H14" i="83"/>
  <c r="B102" i="83"/>
  <c r="N14" i="83"/>
  <c r="H74" i="83"/>
  <c r="H13" i="84"/>
  <c r="M14" i="83"/>
  <c r="G74" i="83"/>
  <c r="G13" i="84"/>
  <c r="L14" i="83"/>
  <c r="F74" i="83"/>
  <c r="F13" i="84"/>
  <c r="K14" i="83"/>
  <c r="E74" i="83"/>
  <c r="E13" i="84"/>
  <c r="J14" i="83"/>
  <c r="D74" i="83"/>
  <c r="D13" i="84"/>
  <c r="B103" i="83"/>
  <c r="F15" i="83"/>
  <c r="H15" i="83"/>
  <c r="A21" i="84"/>
  <c r="A52" i="84"/>
  <c r="A98" i="84"/>
  <c r="A110" i="83"/>
  <c r="A41" i="53"/>
  <c r="H27" i="42"/>
  <c r="H29" i="42"/>
  <c r="H37" i="42"/>
  <c r="H43" i="42"/>
  <c r="F30" i="21"/>
  <c r="H28" i="42"/>
  <c r="I17" i="42"/>
  <c r="E151" i="53"/>
  <c r="E219" i="53"/>
  <c r="B125" i="83"/>
  <c r="F39" i="83"/>
  <c r="H39" i="83"/>
  <c r="A20" i="72"/>
  <c r="A44" i="72"/>
  <c r="A83" i="72"/>
  <c r="A99" i="81"/>
  <c r="A16" i="53"/>
  <c r="A90" i="53"/>
  <c r="A158" i="53"/>
  <c r="A226" i="53"/>
  <c r="A19" i="84"/>
  <c r="A50" i="84"/>
  <c r="A91" i="84"/>
  <c r="A108" i="83"/>
  <c r="A39" i="53"/>
  <c r="A66" i="53"/>
  <c r="A134" i="53"/>
  <c r="A202" i="53"/>
  <c r="A80" i="53"/>
  <c r="A148" i="53"/>
  <c r="A216" i="53"/>
  <c r="I180" i="84"/>
  <c r="I181" i="84"/>
  <c r="I185" i="84"/>
  <c r="G33" i="21"/>
  <c r="J149" i="84"/>
  <c r="B10" i="21"/>
  <c r="C124" i="29"/>
  <c r="F21" i="81"/>
  <c r="H21" i="81"/>
  <c r="B99" i="81"/>
  <c r="F22" i="81"/>
  <c r="H22" i="81"/>
  <c r="B100" i="81"/>
  <c r="C100" i="81"/>
  <c r="D100" i="81"/>
  <c r="E100" i="81"/>
  <c r="F100" i="81"/>
  <c r="G100" i="81"/>
  <c r="H100" i="81"/>
  <c r="F17" i="81"/>
  <c r="H17" i="81"/>
  <c r="B70" i="81"/>
  <c r="D33" i="81"/>
  <c r="D34" i="81"/>
  <c r="D36" i="81"/>
  <c r="D35" i="81"/>
  <c r="F35" i="81"/>
  <c r="H35" i="81"/>
  <c r="C9" i="53"/>
  <c r="C62" i="53"/>
  <c r="C92" i="81"/>
  <c r="B42" i="81"/>
  <c r="I42" i="81"/>
  <c r="B67" i="81"/>
  <c r="B98" i="81"/>
  <c r="F20" i="81"/>
  <c r="H20" i="81"/>
  <c r="F19" i="81"/>
  <c r="H19" i="81"/>
  <c r="B72" i="81"/>
  <c r="B46" i="81"/>
  <c r="I46" i="81"/>
  <c r="B71" i="81"/>
  <c r="D24" i="81"/>
  <c r="B101" i="81"/>
  <c r="D28" i="81"/>
  <c r="D25" i="81"/>
  <c r="B102" i="81"/>
  <c r="D29" i="81"/>
  <c r="D26" i="81"/>
  <c r="D30" i="81"/>
  <c r="D27" i="81"/>
  <c r="D31" i="81"/>
  <c r="B94" i="81"/>
  <c r="F16" i="81"/>
  <c r="H16" i="81"/>
  <c r="F15" i="81"/>
  <c r="H15" i="81"/>
  <c r="B68" i="81"/>
  <c r="C13" i="53"/>
  <c r="C66" i="53"/>
  <c r="C96" i="81"/>
  <c r="F21" i="42"/>
  <c r="F23" i="42"/>
  <c r="D10" i="21"/>
  <c r="E34" i="29"/>
  <c r="F30" i="42"/>
  <c r="F34" i="42"/>
  <c r="F45" i="42"/>
  <c r="E21" i="42"/>
  <c r="E23" i="42"/>
  <c r="E30" i="42"/>
  <c r="E34" i="42"/>
  <c r="F52" i="61"/>
  <c r="D4" i="62"/>
  <c r="D45" i="42"/>
  <c r="D47" i="42"/>
  <c r="E210" i="55"/>
  <c r="C28" i="21"/>
  <c r="F174" i="72"/>
  <c r="E10" i="42"/>
  <c r="B20" i="21"/>
  <c r="C139" i="29"/>
  <c r="C34" i="29"/>
  <c r="C169" i="29"/>
  <c r="E154" i="29"/>
  <c r="E124" i="29"/>
  <c r="D6" i="62"/>
  <c r="C19" i="68"/>
  <c r="E70" i="86"/>
  <c r="F70" i="86"/>
  <c r="F72" i="86"/>
  <c r="F65" i="86"/>
  <c r="F66" i="86"/>
  <c r="D3" i="62"/>
  <c r="F64" i="86"/>
  <c r="C29" i="21"/>
  <c r="D29" i="21"/>
  <c r="F33" i="72"/>
  <c r="E34" i="72"/>
  <c r="H133" i="72"/>
  <c r="G170" i="72"/>
  <c r="G171" i="72"/>
  <c r="B28" i="21"/>
  <c r="F205" i="55"/>
  <c r="G172" i="55"/>
  <c r="G206" i="55"/>
  <c r="F23" i="22"/>
  <c r="G14" i="22"/>
  <c r="G15" i="22"/>
  <c r="G19" i="22"/>
  <c r="G22" i="22"/>
  <c r="G9" i="22"/>
  <c r="G21" i="22"/>
  <c r="G10" i="22"/>
  <c r="G17" i="22"/>
  <c r="G11" i="22"/>
  <c r="G16" i="22"/>
  <c r="H4" i="22"/>
  <c r="H8" i="22"/>
  <c r="G20" i="22"/>
  <c r="G18" i="22"/>
  <c r="G12" i="22"/>
  <c r="G13" i="22"/>
  <c r="G32" i="48"/>
  <c r="B31" i="21"/>
  <c r="F32" i="48"/>
  <c r="D5" i="62"/>
  <c r="F79" i="22"/>
  <c r="F8" i="62"/>
  <c r="G79" i="22"/>
  <c r="E79" i="22"/>
  <c r="C79" i="22"/>
  <c r="D79" i="22"/>
  <c r="C21" i="68"/>
  <c r="F122" i="57"/>
  <c r="D7" i="62"/>
  <c r="G31" i="48"/>
  <c r="D31" i="21"/>
  <c r="H35" i="48"/>
  <c r="H52" i="48"/>
  <c r="I22" i="48"/>
  <c r="H36" i="48"/>
  <c r="H29" i="48"/>
  <c r="F35" i="48"/>
  <c r="E27" i="48"/>
  <c r="G27" i="48"/>
  <c r="F27" i="48"/>
  <c r="H27" i="48"/>
  <c r="H28" i="48"/>
  <c r="E28" i="48"/>
  <c r="G28" i="48"/>
  <c r="F28" i="48"/>
  <c r="G35" i="48"/>
  <c r="H32" i="48"/>
  <c r="E35" i="48"/>
  <c r="H34" i="48"/>
  <c r="C31" i="21"/>
  <c r="H31" i="48"/>
  <c r="F31" i="48"/>
  <c r="F33" i="48"/>
  <c r="H33" i="48"/>
  <c r="G33" i="48"/>
  <c r="C41" i="48"/>
  <c r="E42" i="48"/>
  <c r="H42" i="48"/>
  <c r="G42" i="48"/>
  <c r="F42" i="48"/>
  <c r="I42" i="48"/>
  <c r="E30" i="48"/>
  <c r="F30" i="48"/>
  <c r="G30" i="48"/>
  <c r="H30" i="48"/>
  <c r="D44" i="84"/>
  <c r="B70" i="83"/>
  <c r="B98" i="83"/>
  <c r="A73" i="53"/>
  <c r="A141" i="53"/>
  <c r="A209" i="53"/>
  <c r="F29" i="83"/>
  <c r="H29" i="83"/>
  <c r="B116" i="83"/>
  <c r="B54" i="83"/>
  <c r="B82" i="83"/>
  <c r="C39" i="53"/>
  <c r="C92" i="53"/>
  <c r="C108" i="83"/>
  <c r="A137" i="53"/>
  <c r="A205" i="53"/>
  <c r="A69" i="53"/>
  <c r="E44" i="84"/>
  <c r="F113" i="81"/>
  <c r="F30" i="53"/>
  <c r="F83" i="53"/>
  <c r="G274" i="53"/>
  <c r="E32" i="21"/>
  <c r="B114" i="83"/>
  <c r="F27" i="83"/>
  <c r="H27" i="83"/>
  <c r="F36" i="83"/>
  <c r="H36" i="83"/>
  <c r="B122" i="83"/>
  <c r="F31" i="83"/>
  <c r="H31" i="83"/>
  <c r="B118" i="83"/>
  <c r="I33" i="48"/>
  <c r="I50" i="48"/>
  <c r="F44" i="84"/>
  <c r="F219" i="53"/>
  <c r="F151" i="53"/>
  <c r="B112" i="83"/>
  <c r="F25" i="83"/>
  <c r="H25" i="83"/>
  <c r="B120" i="83"/>
  <c r="F34" i="83"/>
  <c r="H34" i="83"/>
  <c r="B97" i="83"/>
  <c r="B69" i="83"/>
  <c r="G44" i="84"/>
  <c r="A103" i="53"/>
  <c r="A171" i="53"/>
  <c r="A239" i="53"/>
  <c r="A157" i="53"/>
  <c r="A225" i="53"/>
  <c r="A89" i="53"/>
  <c r="H266" i="53"/>
  <c r="H268" i="53"/>
  <c r="H269" i="53"/>
  <c r="H267" i="53"/>
  <c r="H206" i="53"/>
  <c r="H152" i="53"/>
  <c r="H244" i="53"/>
  <c r="I124" i="53"/>
  <c r="H220" i="53"/>
  <c r="H215" i="53"/>
  <c r="F30" i="83"/>
  <c r="H30" i="83"/>
  <c r="B117" i="83"/>
  <c r="B67" i="83"/>
  <c r="B95" i="83"/>
  <c r="B121" i="83"/>
  <c r="F35" i="83"/>
  <c r="H35" i="83"/>
  <c r="C41" i="53"/>
  <c r="C94" i="53"/>
  <c r="C110" i="83"/>
  <c r="I30" i="48"/>
  <c r="C154" i="29"/>
  <c r="J181" i="84"/>
  <c r="J180" i="84"/>
  <c r="C56" i="53"/>
  <c r="C109" i="53"/>
  <c r="C125" i="83"/>
  <c r="A162" i="53"/>
  <c r="A230" i="53"/>
  <c r="A94" i="53"/>
  <c r="H44" i="84"/>
  <c r="B49" i="83"/>
  <c r="B77" i="83"/>
  <c r="B79" i="83"/>
  <c r="B51" i="83"/>
  <c r="C40" i="53"/>
  <c r="C93" i="53"/>
  <c r="C109" i="83"/>
  <c r="A75" i="53"/>
  <c r="A143" i="53"/>
  <c r="A211" i="53"/>
  <c r="B115" i="83"/>
  <c r="F28" i="83"/>
  <c r="H28" i="83"/>
  <c r="C54" i="53"/>
  <c r="C107" i="53"/>
  <c r="C123" i="83"/>
  <c r="B119" i="83"/>
  <c r="F33" i="83"/>
  <c r="H33" i="83"/>
  <c r="I27" i="42"/>
  <c r="I29" i="42"/>
  <c r="I28" i="42"/>
  <c r="I37" i="42"/>
  <c r="I43" i="42"/>
  <c r="G30" i="21"/>
  <c r="J17" i="42"/>
  <c r="C34" i="53"/>
  <c r="C87" i="53"/>
  <c r="C103" i="83"/>
  <c r="C57" i="53"/>
  <c r="C110" i="53"/>
  <c r="C126" i="83"/>
  <c r="C35" i="53"/>
  <c r="C88" i="53"/>
  <c r="C104" i="83"/>
  <c r="A160" i="53"/>
  <c r="A228" i="53"/>
  <c r="A92" i="53"/>
  <c r="C33" i="53"/>
  <c r="C86" i="53"/>
  <c r="C102" i="83"/>
  <c r="C36" i="53"/>
  <c r="C89" i="53"/>
  <c r="C105" i="83"/>
  <c r="C38" i="53"/>
  <c r="C91" i="53"/>
  <c r="C107" i="83"/>
  <c r="B53" i="83"/>
  <c r="B81" i="83"/>
  <c r="B113" i="83"/>
  <c r="F26" i="83"/>
  <c r="H26" i="83"/>
  <c r="C55" i="53"/>
  <c r="C108" i="53"/>
  <c r="C124" i="83"/>
  <c r="C37" i="53"/>
  <c r="C90" i="53"/>
  <c r="C106" i="83"/>
  <c r="B47" i="83"/>
  <c r="B75" i="83"/>
  <c r="B46" i="83"/>
  <c r="B74" i="83"/>
  <c r="B13" i="84"/>
  <c r="B48" i="83"/>
  <c r="B76" i="83"/>
  <c r="B50" i="83"/>
  <c r="B78" i="83"/>
  <c r="B80" i="83"/>
  <c r="B52" i="83"/>
  <c r="B111" i="83"/>
  <c r="F24" i="83"/>
  <c r="H24" i="83"/>
  <c r="A95" i="53"/>
  <c r="A163" i="53"/>
  <c r="A231" i="53"/>
  <c r="B68" i="83"/>
  <c r="B96" i="83"/>
  <c r="D20" i="21"/>
  <c r="F74" i="86"/>
  <c r="O8" i="62"/>
  <c r="E169" i="29"/>
  <c r="F47" i="42"/>
  <c r="E139" i="29"/>
  <c r="G39" i="61"/>
  <c r="G52" i="61"/>
  <c r="C10" i="53"/>
  <c r="C63" i="53"/>
  <c r="C93" i="81"/>
  <c r="B104" i="81"/>
  <c r="F27" i="81"/>
  <c r="H27" i="81"/>
  <c r="F25" i="81"/>
  <c r="H25" i="81"/>
  <c r="B77" i="81"/>
  <c r="B15" i="55"/>
  <c r="B72" i="55"/>
  <c r="B124" i="55"/>
  <c r="C46" i="81"/>
  <c r="J46" i="81"/>
  <c r="C15" i="53"/>
  <c r="C68" i="53"/>
  <c r="C98" i="81"/>
  <c r="D198" i="53"/>
  <c r="D130" i="53"/>
  <c r="F33" i="81"/>
  <c r="H33" i="81"/>
  <c r="B109" i="81"/>
  <c r="C109" i="81"/>
  <c r="D109" i="81"/>
  <c r="E109" i="81"/>
  <c r="F109" i="81"/>
  <c r="G109" i="81"/>
  <c r="H109" i="81"/>
  <c r="B50" i="81"/>
  <c r="I50" i="81"/>
  <c r="B75" i="81"/>
  <c r="B43" i="81"/>
  <c r="I43" i="81"/>
  <c r="B108" i="81"/>
  <c r="F31" i="81"/>
  <c r="H31" i="81"/>
  <c r="B106" i="81"/>
  <c r="F29" i="81"/>
  <c r="H29" i="81"/>
  <c r="B48" i="81"/>
  <c r="I48" i="81"/>
  <c r="B73" i="81"/>
  <c r="D92" i="81"/>
  <c r="D9" i="53"/>
  <c r="D62" i="53"/>
  <c r="F34" i="81"/>
  <c r="H34" i="81"/>
  <c r="B110" i="81"/>
  <c r="B111" i="81"/>
  <c r="D96" i="81"/>
  <c r="D13" i="53"/>
  <c r="D66" i="53"/>
  <c r="B44" i="81"/>
  <c r="I44" i="81"/>
  <c r="B69" i="81"/>
  <c r="F30" i="81"/>
  <c r="H30" i="81"/>
  <c r="B107" i="81"/>
  <c r="F28" i="81"/>
  <c r="H28" i="81"/>
  <c r="B105" i="81"/>
  <c r="B47" i="81"/>
  <c r="I47" i="81"/>
  <c r="C67" i="81"/>
  <c r="B13" i="72"/>
  <c r="B61" i="81"/>
  <c r="B86" i="81"/>
  <c r="C86" i="81"/>
  <c r="D86" i="81"/>
  <c r="E86" i="81"/>
  <c r="F86" i="81"/>
  <c r="G86" i="81"/>
  <c r="H86" i="81"/>
  <c r="C12" i="53"/>
  <c r="C65" i="53"/>
  <c r="C95" i="81"/>
  <c r="C16" i="53"/>
  <c r="C69" i="53"/>
  <c r="C99" i="81"/>
  <c r="C71" i="81"/>
  <c r="B17" i="72"/>
  <c r="B41" i="72"/>
  <c r="D202" i="53"/>
  <c r="D134" i="53"/>
  <c r="C11" i="53"/>
  <c r="C64" i="53"/>
  <c r="C94" i="81"/>
  <c r="F26" i="81"/>
  <c r="H26" i="81"/>
  <c r="B103" i="81"/>
  <c r="F24" i="81"/>
  <c r="H24" i="81"/>
  <c r="B76" i="81"/>
  <c r="C14" i="53"/>
  <c r="C67" i="53"/>
  <c r="C97" i="81"/>
  <c r="C42" i="81"/>
  <c r="J42" i="81"/>
  <c r="B11" i="55"/>
  <c r="B112" i="81"/>
  <c r="F36" i="81"/>
  <c r="H36" i="81"/>
  <c r="B45" i="81"/>
  <c r="I45" i="81"/>
  <c r="B49" i="81"/>
  <c r="I49" i="81"/>
  <c r="B74" i="81"/>
  <c r="G21" i="42"/>
  <c r="G23" i="42"/>
  <c r="H39" i="61"/>
  <c r="G30" i="42"/>
  <c r="G34" i="42"/>
  <c r="C20" i="21"/>
  <c r="F39" i="61"/>
  <c r="C10" i="21"/>
  <c r="E45" i="42"/>
  <c r="E47" i="42"/>
  <c r="F67" i="86"/>
  <c r="F3" i="62"/>
  <c r="C16" i="68"/>
  <c r="C37" i="22"/>
  <c r="H38" i="22"/>
  <c r="F10" i="42"/>
  <c r="B36" i="21"/>
  <c r="F6" i="62"/>
  <c r="C58" i="22"/>
  <c r="H59" i="22"/>
  <c r="G174" i="72"/>
  <c r="H170" i="72"/>
  <c r="H171" i="72"/>
  <c r="I133" i="72"/>
  <c r="G33" i="72"/>
  <c r="F34" i="72"/>
  <c r="F210" i="55"/>
  <c r="G205" i="55"/>
  <c r="H172" i="55"/>
  <c r="H206" i="55"/>
  <c r="C17" i="68"/>
  <c r="F4" i="62"/>
  <c r="C42" i="22"/>
  <c r="I43" i="22"/>
  <c r="C35" i="21"/>
  <c r="C36" i="21"/>
  <c r="G23" i="22"/>
  <c r="H9" i="22"/>
  <c r="H12" i="22"/>
  <c r="H22" i="22"/>
  <c r="H14" i="22"/>
  <c r="I4" i="22"/>
  <c r="I8" i="22"/>
  <c r="H11" i="22"/>
  <c r="H19" i="22"/>
  <c r="H10" i="22"/>
  <c r="H13" i="22"/>
  <c r="H20" i="22"/>
  <c r="H18" i="22"/>
  <c r="H15" i="22"/>
  <c r="H21" i="22"/>
  <c r="H16" i="22"/>
  <c r="H17" i="22"/>
  <c r="E80" i="22"/>
  <c r="D43" i="21"/>
  <c r="G80" i="22"/>
  <c r="F43" i="21"/>
  <c r="D80" i="22"/>
  <c r="C43" i="21"/>
  <c r="F7" i="62"/>
  <c r="C53" i="22"/>
  <c r="C20" i="68"/>
  <c r="C80" i="22"/>
  <c r="B43" i="21"/>
  <c r="E43" i="21"/>
  <c r="F80" i="22"/>
  <c r="F5" i="62"/>
  <c r="C47" i="22"/>
  <c r="C18" i="68"/>
  <c r="I28" i="48"/>
  <c r="H37" i="48"/>
  <c r="H36" i="61"/>
  <c r="F37" i="48"/>
  <c r="C11" i="21"/>
  <c r="E37" i="48"/>
  <c r="B11" i="21"/>
  <c r="I36" i="48"/>
  <c r="J22" i="48"/>
  <c r="J50" i="48"/>
  <c r="I52" i="48"/>
  <c r="I34" i="48"/>
  <c r="I32" i="48"/>
  <c r="I31" i="48"/>
  <c r="I29" i="48"/>
  <c r="G37" i="48"/>
  <c r="G36" i="61"/>
  <c r="I41" i="48"/>
  <c r="I47" i="48"/>
  <c r="I27" i="48"/>
  <c r="E31" i="21"/>
  <c r="I35" i="48"/>
  <c r="E41" i="48"/>
  <c r="E47" i="48"/>
  <c r="E53" i="48"/>
  <c r="G41" i="48"/>
  <c r="G47" i="48"/>
  <c r="F41" i="48"/>
  <c r="F47" i="48"/>
  <c r="C21" i="21"/>
  <c r="H41" i="48"/>
  <c r="H47" i="48"/>
  <c r="E21" i="21"/>
  <c r="E11" i="21"/>
  <c r="B17" i="84"/>
  <c r="B48" i="84"/>
  <c r="C78" i="83"/>
  <c r="D107" i="83"/>
  <c r="D38" i="53"/>
  <c r="D91" i="53"/>
  <c r="B38" i="55"/>
  <c r="B95" i="55"/>
  <c r="B147" i="55"/>
  <c r="C49" i="83"/>
  <c r="C52" i="53"/>
  <c r="C105" i="53"/>
  <c r="D173" i="53"/>
  <c r="C121" i="83"/>
  <c r="C51" i="53"/>
  <c r="C104" i="53"/>
  <c r="D172" i="53"/>
  <c r="C120" i="83"/>
  <c r="G151" i="53"/>
  <c r="G219" i="53"/>
  <c r="B57" i="55"/>
  <c r="B114" i="55"/>
  <c r="B166" i="55"/>
  <c r="C68" i="83"/>
  <c r="D226" i="53"/>
  <c r="D158" i="53"/>
  <c r="D224" i="53"/>
  <c r="D156" i="53"/>
  <c r="C49" i="53"/>
  <c r="C102" i="53"/>
  <c r="C118" i="83"/>
  <c r="C54" i="83"/>
  <c r="B43" i="55"/>
  <c r="B100" i="55"/>
  <c r="B152" i="55"/>
  <c r="B15" i="84"/>
  <c r="B46" i="84"/>
  <c r="C76" i="83"/>
  <c r="D105" i="83"/>
  <c r="D36" i="53"/>
  <c r="D89" i="53"/>
  <c r="D126" i="83"/>
  <c r="D57" i="53"/>
  <c r="D110" i="53"/>
  <c r="B56" i="55"/>
  <c r="B113" i="55"/>
  <c r="B165" i="55"/>
  <c r="C67" i="83"/>
  <c r="C43" i="53"/>
  <c r="C96" i="53"/>
  <c r="C112" i="83"/>
  <c r="B62" i="83"/>
  <c r="B90" i="83"/>
  <c r="C47" i="53"/>
  <c r="C100" i="53"/>
  <c r="C116" i="83"/>
  <c r="E10" i="21"/>
  <c r="F139" i="29"/>
  <c r="B37" i="55"/>
  <c r="B94" i="55"/>
  <c r="B146" i="55"/>
  <c r="C48" i="83"/>
  <c r="D176" i="53"/>
  <c r="D241" i="53"/>
  <c r="D225" i="53"/>
  <c r="D157" i="53"/>
  <c r="D178" i="53"/>
  <c r="D243" i="53"/>
  <c r="B63" i="83"/>
  <c r="B91" i="83"/>
  <c r="D109" i="83"/>
  <c r="D40" i="53"/>
  <c r="D93" i="53"/>
  <c r="C48" i="53"/>
  <c r="C101" i="53"/>
  <c r="C117" i="83"/>
  <c r="C53" i="53"/>
  <c r="C106" i="53"/>
  <c r="D174" i="53"/>
  <c r="C122" i="83"/>
  <c r="B88" i="83"/>
  <c r="B60" i="83"/>
  <c r="B35" i="84"/>
  <c r="B63" i="84"/>
  <c r="C96" i="83"/>
  <c r="D106" i="83"/>
  <c r="D37" i="53"/>
  <c r="D90" i="53"/>
  <c r="D104" i="83"/>
  <c r="D35" i="53"/>
  <c r="D88" i="53"/>
  <c r="C46" i="53"/>
  <c r="C99" i="53"/>
  <c r="C115" i="83"/>
  <c r="B21" i="84"/>
  <c r="B52" i="84"/>
  <c r="C82" i="83"/>
  <c r="B39" i="55"/>
  <c r="B96" i="55"/>
  <c r="B148" i="55"/>
  <c r="C50" i="83"/>
  <c r="D227" i="53"/>
  <c r="D159" i="53"/>
  <c r="B34" i="84"/>
  <c r="B62" i="84"/>
  <c r="C95" i="83"/>
  <c r="B56" i="83"/>
  <c r="B84" i="83"/>
  <c r="G113" i="81"/>
  <c r="G30" i="53"/>
  <c r="G83" i="53"/>
  <c r="D124" i="83"/>
  <c r="D55" i="53"/>
  <c r="D108" i="53"/>
  <c r="B55" i="83"/>
  <c r="B83" i="83"/>
  <c r="B44" i="84"/>
  <c r="B57" i="83"/>
  <c r="B85" i="83"/>
  <c r="D102" i="83"/>
  <c r="D33" i="53"/>
  <c r="D86" i="53"/>
  <c r="D103" i="83"/>
  <c r="D34" i="53"/>
  <c r="D87" i="53"/>
  <c r="C50" i="53"/>
  <c r="C103" i="53"/>
  <c r="C119" i="83"/>
  <c r="D229" i="53"/>
  <c r="D161" i="53"/>
  <c r="B61" i="83"/>
  <c r="B89" i="83"/>
  <c r="B94" i="83"/>
  <c r="B66" i="83"/>
  <c r="C66" i="83"/>
  <c r="D66" i="83"/>
  <c r="E66" i="83"/>
  <c r="F66" i="83"/>
  <c r="G66" i="83"/>
  <c r="H66" i="83"/>
  <c r="C42" i="53"/>
  <c r="C95" i="53"/>
  <c r="C111" i="83"/>
  <c r="C46" i="83"/>
  <c r="B35" i="55"/>
  <c r="C44" i="53"/>
  <c r="C97" i="53"/>
  <c r="C113" i="83"/>
  <c r="D154" i="53"/>
  <c r="D222" i="53"/>
  <c r="D223" i="53"/>
  <c r="D155" i="53"/>
  <c r="D123" i="83"/>
  <c r="D54" i="53"/>
  <c r="D107" i="53"/>
  <c r="C51" i="83"/>
  <c r="B40" i="55"/>
  <c r="B97" i="55"/>
  <c r="B149" i="55"/>
  <c r="D125" i="83"/>
  <c r="D56" i="53"/>
  <c r="D109" i="53"/>
  <c r="D110" i="83"/>
  <c r="D41" i="53"/>
  <c r="D94" i="53"/>
  <c r="C69" i="83"/>
  <c r="B58" i="55"/>
  <c r="B115" i="55"/>
  <c r="B167" i="55"/>
  <c r="B58" i="83"/>
  <c r="B86" i="83"/>
  <c r="B41" i="55"/>
  <c r="B98" i="55"/>
  <c r="B150" i="55"/>
  <c r="C52" i="83"/>
  <c r="C75" i="83"/>
  <c r="B14" i="84"/>
  <c r="B45" i="84"/>
  <c r="B20" i="84"/>
  <c r="B51" i="84"/>
  <c r="C81" i="83"/>
  <c r="J27" i="42"/>
  <c r="J37" i="42"/>
  <c r="J43" i="42"/>
  <c r="H30" i="21"/>
  <c r="J28" i="42"/>
  <c r="J29" i="42"/>
  <c r="D240" i="53"/>
  <c r="D175" i="53"/>
  <c r="B18" i="84"/>
  <c r="B49" i="84"/>
  <c r="C79" i="83"/>
  <c r="D242" i="53"/>
  <c r="D177" i="53"/>
  <c r="D162" i="53"/>
  <c r="D230" i="53"/>
  <c r="H274" i="53"/>
  <c r="F32" i="21"/>
  <c r="B36" i="84"/>
  <c r="B64" i="84"/>
  <c r="C97" i="83"/>
  <c r="C45" i="53"/>
  <c r="C98" i="53"/>
  <c r="C114" i="83"/>
  <c r="D108" i="83"/>
  <c r="D39" i="53"/>
  <c r="D92" i="53"/>
  <c r="C98" i="83"/>
  <c r="B37" i="84"/>
  <c r="B65" i="84"/>
  <c r="C80" i="83"/>
  <c r="B19" i="84"/>
  <c r="B50" i="84"/>
  <c r="B36" i="55"/>
  <c r="B93" i="55"/>
  <c r="B145" i="55"/>
  <c r="C47" i="83"/>
  <c r="C53" i="83"/>
  <c r="B42" i="55"/>
  <c r="B99" i="55"/>
  <c r="B151" i="55"/>
  <c r="B87" i="83"/>
  <c r="B59" i="83"/>
  <c r="B16" i="84"/>
  <c r="B47" i="84"/>
  <c r="C77" i="83"/>
  <c r="J185" i="84"/>
  <c r="H33" i="21"/>
  <c r="B93" i="83"/>
  <c r="B65" i="83"/>
  <c r="C65" i="83"/>
  <c r="D65" i="83"/>
  <c r="E65" i="83"/>
  <c r="F65" i="83"/>
  <c r="G65" i="83"/>
  <c r="H65" i="83"/>
  <c r="I266" i="53"/>
  <c r="I267" i="53"/>
  <c r="I268" i="53"/>
  <c r="I269" i="53"/>
  <c r="I215" i="53"/>
  <c r="J124" i="53"/>
  <c r="I244" i="53"/>
  <c r="I220" i="53"/>
  <c r="I206" i="53"/>
  <c r="I152" i="53"/>
  <c r="B92" i="83"/>
  <c r="B64" i="83"/>
  <c r="C64" i="83"/>
  <c r="D64" i="83"/>
  <c r="E64" i="83"/>
  <c r="F64" i="83"/>
  <c r="G64" i="83"/>
  <c r="H64" i="83"/>
  <c r="D160" i="53"/>
  <c r="D228" i="53"/>
  <c r="C70" i="83"/>
  <c r="B59" i="55"/>
  <c r="B116" i="55"/>
  <c r="B168" i="55"/>
  <c r="C161" i="29"/>
  <c r="C24" i="53"/>
  <c r="C77" i="53"/>
  <c r="C107" i="81"/>
  <c r="B60" i="81"/>
  <c r="B85" i="81"/>
  <c r="B19" i="55"/>
  <c r="B76" i="55"/>
  <c r="B128" i="55"/>
  <c r="C50" i="81"/>
  <c r="J50" i="81"/>
  <c r="D46" i="81"/>
  <c r="K46" i="81"/>
  <c r="C15" i="55"/>
  <c r="C72" i="55"/>
  <c r="C124" i="55"/>
  <c r="C49" i="81"/>
  <c r="J49" i="81"/>
  <c r="B18" i="55"/>
  <c r="B75" i="55"/>
  <c r="B127" i="55"/>
  <c r="C29" i="53"/>
  <c r="C82" i="53"/>
  <c r="C112" i="81"/>
  <c r="D135" i="53"/>
  <c r="D203" i="53"/>
  <c r="B53" i="81"/>
  <c r="I53" i="81"/>
  <c r="B78" i="81"/>
  <c r="D205" i="53"/>
  <c r="D137" i="53"/>
  <c r="B30" i="55"/>
  <c r="B87" i="55"/>
  <c r="B139" i="55"/>
  <c r="C61" i="81"/>
  <c r="B16" i="55"/>
  <c r="B73" i="55"/>
  <c r="C47" i="81"/>
  <c r="J47" i="81"/>
  <c r="B57" i="81"/>
  <c r="B82" i="81"/>
  <c r="E96" i="81"/>
  <c r="E13" i="53"/>
  <c r="E66" i="53"/>
  <c r="E198" i="53"/>
  <c r="E130" i="53"/>
  <c r="B56" i="81"/>
  <c r="B81" i="81"/>
  <c r="C68" i="81"/>
  <c r="B14" i="72"/>
  <c r="B38" i="72"/>
  <c r="C21" i="53"/>
  <c r="C74" i="53"/>
  <c r="C104" i="81"/>
  <c r="C74" i="81"/>
  <c r="B20" i="72"/>
  <c r="B44" i="72"/>
  <c r="D97" i="81"/>
  <c r="D14" i="53"/>
  <c r="D67" i="53"/>
  <c r="C72" i="81"/>
  <c r="B18" i="72"/>
  <c r="B42" i="72"/>
  <c r="E134" i="53"/>
  <c r="E202" i="53"/>
  <c r="B17" i="55"/>
  <c r="B74" i="55"/>
  <c r="B126" i="55"/>
  <c r="C48" i="81"/>
  <c r="J48" i="81"/>
  <c r="C25" i="53"/>
  <c r="C78" i="53"/>
  <c r="C108" i="81"/>
  <c r="B54" i="81"/>
  <c r="B79" i="81"/>
  <c r="C70" i="81"/>
  <c r="B16" i="72"/>
  <c r="B40" i="72"/>
  <c r="B68" i="55"/>
  <c r="C18" i="53"/>
  <c r="C71" i="53"/>
  <c r="C101" i="81"/>
  <c r="D94" i="81"/>
  <c r="D11" i="53"/>
  <c r="D64" i="53"/>
  <c r="D95" i="81"/>
  <c r="D12" i="53"/>
  <c r="D65" i="53"/>
  <c r="B37" i="72"/>
  <c r="C22" i="53"/>
  <c r="C75" i="53"/>
  <c r="C105" i="81"/>
  <c r="C69" i="81"/>
  <c r="B15" i="72"/>
  <c r="B39" i="72"/>
  <c r="C28" i="53"/>
  <c r="C81" i="53"/>
  <c r="C111" i="81"/>
  <c r="E92" i="81"/>
  <c r="E9" i="53"/>
  <c r="E62" i="53"/>
  <c r="C106" i="81"/>
  <c r="C23" i="53"/>
  <c r="C76" i="53"/>
  <c r="B12" i="55"/>
  <c r="B69" i="55"/>
  <c r="C43" i="81"/>
  <c r="J43" i="81"/>
  <c r="B59" i="81"/>
  <c r="B84" i="81"/>
  <c r="D98" i="81"/>
  <c r="D15" i="53"/>
  <c r="D68" i="53"/>
  <c r="B52" i="81"/>
  <c r="I52" i="81"/>
  <c r="D93" i="81"/>
  <c r="D10" i="53"/>
  <c r="D63" i="53"/>
  <c r="B62" i="81"/>
  <c r="B87" i="81"/>
  <c r="C87" i="81"/>
  <c r="D87" i="81"/>
  <c r="E87" i="81"/>
  <c r="F87" i="81"/>
  <c r="G87" i="81"/>
  <c r="H87" i="81"/>
  <c r="C20" i="53"/>
  <c r="C73" i="53"/>
  <c r="C103" i="81"/>
  <c r="D99" i="81"/>
  <c r="D16" i="53"/>
  <c r="D69" i="53"/>
  <c r="C45" i="81"/>
  <c r="J45" i="81"/>
  <c r="B14" i="55"/>
  <c r="B71" i="55"/>
  <c r="D42" i="81"/>
  <c r="K42" i="81"/>
  <c r="C11" i="55"/>
  <c r="B51" i="81"/>
  <c r="I51" i="81"/>
  <c r="D200" i="53"/>
  <c r="D132" i="53"/>
  <c r="D71" i="81"/>
  <c r="C17" i="72"/>
  <c r="C41" i="72"/>
  <c r="D201" i="53"/>
  <c r="D133" i="53"/>
  <c r="D67" i="81"/>
  <c r="C13" i="72"/>
  <c r="B55" i="81"/>
  <c r="B80" i="81"/>
  <c r="B13" i="55"/>
  <c r="B70" i="55"/>
  <c r="B122" i="55"/>
  <c r="C44" i="81"/>
  <c r="J44" i="81"/>
  <c r="C27" i="53"/>
  <c r="C80" i="53"/>
  <c r="C110" i="81"/>
  <c r="C73" i="81"/>
  <c r="B19" i="72"/>
  <c r="B43" i="72"/>
  <c r="B83" i="81"/>
  <c r="B58" i="81"/>
  <c r="C75" i="81"/>
  <c r="B21" i="72"/>
  <c r="B45" i="72"/>
  <c r="D204" i="53"/>
  <c r="D136" i="53"/>
  <c r="C19" i="53"/>
  <c r="C72" i="53"/>
  <c r="C102" i="81"/>
  <c r="D131" i="53"/>
  <c r="D199" i="53"/>
  <c r="H21" i="42"/>
  <c r="H23" i="42"/>
  <c r="H30" i="42"/>
  <c r="H34" i="42"/>
  <c r="H52" i="61"/>
  <c r="G45" i="42"/>
  <c r="G47" i="42"/>
  <c r="E20" i="21"/>
  <c r="D154" i="29"/>
  <c r="D139" i="29"/>
  <c r="D34" i="29"/>
  <c r="D169" i="29"/>
  <c r="D124" i="29"/>
  <c r="E38" i="22"/>
  <c r="I38" i="22"/>
  <c r="K37" i="22"/>
  <c r="K38" i="22"/>
  <c r="K39" i="22"/>
  <c r="D38" i="22"/>
  <c r="D59" i="22"/>
  <c r="G38" i="22"/>
  <c r="F38" i="22"/>
  <c r="C59" i="22"/>
  <c r="C60" i="22"/>
  <c r="C38" i="22"/>
  <c r="C39" i="22"/>
  <c r="F59" i="22"/>
  <c r="C146" i="29"/>
  <c r="C176" i="29"/>
  <c r="C131" i="29"/>
  <c r="C24" i="68"/>
  <c r="E29" i="21"/>
  <c r="F169" i="29"/>
  <c r="F124" i="29"/>
  <c r="I39" i="61"/>
  <c r="F10" i="21"/>
  <c r="G10" i="42"/>
  <c r="H10" i="42"/>
  <c r="H8" i="61"/>
  <c r="G164" i="72"/>
  <c r="K58" i="22"/>
  <c r="K59" i="22"/>
  <c r="K60" i="22"/>
  <c r="E59" i="22"/>
  <c r="G59" i="22"/>
  <c r="I59" i="22"/>
  <c r="F146" i="72"/>
  <c r="D9" i="21"/>
  <c r="H174" i="72"/>
  <c r="F29" i="21"/>
  <c r="I170" i="72"/>
  <c r="I171" i="72"/>
  <c r="J133" i="72"/>
  <c r="G34" i="72"/>
  <c r="H33" i="72"/>
  <c r="I172" i="55"/>
  <c r="I206" i="55"/>
  <c r="H205" i="55"/>
  <c r="G210" i="55"/>
  <c r="D28" i="21"/>
  <c r="G51" i="61"/>
  <c r="C43" i="22"/>
  <c r="C44" i="22"/>
  <c r="D43" i="22"/>
  <c r="H43" i="22"/>
  <c r="G43" i="22"/>
  <c r="E43" i="22"/>
  <c r="K42" i="22"/>
  <c r="K43" i="22"/>
  <c r="K44" i="22"/>
  <c r="F43" i="22"/>
  <c r="F10" i="62"/>
  <c r="E14" i="62"/>
  <c r="C9" i="68"/>
  <c r="D176" i="29"/>
  <c r="D24" i="68"/>
  <c r="D146" i="29"/>
  <c r="D131" i="29"/>
  <c r="D161" i="29"/>
  <c r="H23" i="22"/>
  <c r="I9" i="22"/>
  <c r="I12" i="22"/>
  <c r="I18" i="22"/>
  <c r="I15" i="22"/>
  <c r="I17" i="22"/>
  <c r="I16" i="22"/>
  <c r="I22" i="22"/>
  <c r="I20" i="22"/>
  <c r="I10" i="22"/>
  <c r="I13" i="22"/>
  <c r="I21" i="22"/>
  <c r="I19" i="22"/>
  <c r="I14" i="22"/>
  <c r="J4" i="22"/>
  <c r="J8" i="22"/>
  <c r="I11" i="22"/>
  <c r="D35" i="21"/>
  <c r="E49" i="61"/>
  <c r="I53" i="48"/>
  <c r="I49" i="61"/>
  <c r="F21" i="21"/>
  <c r="H49" i="61"/>
  <c r="F36" i="61"/>
  <c r="G97" i="29"/>
  <c r="F61" i="29"/>
  <c r="G12" i="29"/>
  <c r="G61" i="29"/>
  <c r="H12" i="29"/>
  <c r="H97" i="29"/>
  <c r="K47" i="22"/>
  <c r="H48" i="22"/>
  <c r="F48" i="22"/>
  <c r="E48" i="22"/>
  <c r="D48" i="22"/>
  <c r="G48" i="22"/>
  <c r="I48" i="22"/>
  <c r="C48" i="22"/>
  <c r="C62" i="22"/>
  <c r="B13" i="69"/>
  <c r="D97" i="29"/>
  <c r="C61" i="29"/>
  <c r="D12" i="29"/>
  <c r="I54" i="22"/>
  <c r="K53" i="22"/>
  <c r="H54" i="22"/>
  <c r="F54" i="22"/>
  <c r="E54" i="22"/>
  <c r="D54" i="22"/>
  <c r="G54" i="22"/>
  <c r="C54" i="22"/>
  <c r="C55" i="22"/>
  <c r="B18" i="69"/>
  <c r="C18" i="69"/>
  <c r="D18" i="69"/>
  <c r="E18" i="69"/>
  <c r="F18" i="69"/>
  <c r="G18" i="69"/>
  <c r="H18" i="69"/>
  <c r="E61" i="29"/>
  <c r="F97" i="29"/>
  <c r="F12" i="29"/>
  <c r="D61" i="29"/>
  <c r="E97" i="29"/>
  <c r="E12" i="29"/>
  <c r="F53" i="48"/>
  <c r="F55" i="48"/>
  <c r="D11" i="21"/>
  <c r="E155" i="29"/>
  <c r="E55" i="48"/>
  <c r="I37" i="48"/>
  <c r="I36" i="61"/>
  <c r="F49" i="61"/>
  <c r="E36" i="61"/>
  <c r="G49" i="61"/>
  <c r="D21" i="21"/>
  <c r="G53" i="48"/>
  <c r="G55" i="48"/>
  <c r="K22" i="48"/>
  <c r="K50" i="48"/>
  <c r="J36" i="48"/>
  <c r="J52" i="48"/>
  <c r="J31" i="48"/>
  <c r="J34" i="48"/>
  <c r="J32" i="48"/>
  <c r="J29" i="48"/>
  <c r="J35" i="48"/>
  <c r="J28" i="48"/>
  <c r="J33" i="48"/>
  <c r="J27" i="48"/>
  <c r="J42" i="48"/>
  <c r="J30" i="48"/>
  <c r="B21" i="21"/>
  <c r="H53" i="48"/>
  <c r="H55" i="48"/>
  <c r="J41" i="48"/>
  <c r="F31" i="21"/>
  <c r="D155" i="29"/>
  <c r="D35" i="29"/>
  <c r="D170" i="29"/>
  <c r="D140" i="29"/>
  <c r="D125" i="29"/>
  <c r="F35" i="29"/>
  <c r="F140" i="29"/>
  <c r="F170" i="29"/>
  <c r="F125" i="29"/>
  <c r="F155" i="29"/>
  <c r="C35" i="29"/>
  <c r="C140" i="29"/>
  <c r="C170" i="29"/>
  <c r="C155" i="29"/>
  <c r="C125" i="29"/>
  <c r="D75" i="83"/>
  <c r="C14" i="84"/>
  <c r="D82" i="83"/>
  <c r="C21" i="84"/>
  <c r="C52" i="84"/>
  <c r="F34" i="29"/>
  <c r="B26" i="84"/>
  <c r="B57" i="84"/>
  <c r="C87" i="83"/>
  <c r="D98" i="83"/>
  <c r="C37" i="84"/>
  <c r="C65" i="84"/>
  <c r="D52" i="83"/>
  <c r="C41" i="55"/>
  <c r="C98" i="55"/>
  <c r="C150" i="55"/>
  <c r="E242" i="53"/>
  <c r="E177" i="53"/>
  <c r="E223" i="53"/>
  <c r="E155" i="53"/>
  <c r="C83" i="83"/>
  <c r="B22" i="84"/>
  <c r="B45" i="55"/>
  <c r="B102" i="55"/>
  <c r="B154" i="55"/>
  <c r="C56" i="83"/>
  <c r="E109" i="83"/>
  <c r="E40" i="53"/>
  <c r="E93" i="53"/>
  <c r="D112" i="83"/>
  <c r="D43" i="53"/>
  <c r="D96" i="53"/>
  <c r="D76" i="83"/>
  <c r="C15" i="84"/>
  <c r="C46" i="84"/>
  <c r="D121" i="83"/>
  <c r="D52" i="53"/>
  <c r="D105" i="53"/>
  <c r="E173" i="53"/>
  <c r="B31" i="84"/>
  <c r="C92" i="83"/>
  <c r="C59" i="83"/>
  <c r="B48" i="55"/>
  <c r="B105" i="55"/>
  <c r="B157" i="55"/>
  <c r="E110" i="83"/>
  <c r="E41" i="53"/>
  <c r="E94" i="53"/>
  <c r="D231" i="53"/>
  <c r="D163" i="53"/>
  <c r="D239" i="53"/>
  <c r="D171" i="53"/>
  <c r="B23" i="84"/>
  <c r="B54" i="84"/>
  <c r="C84" i="83"/>
  <c r="D96" i="83"/>
  <c r="C35" i="84"/>
  <c r="C63" i="84"/>
  <c r="E229" i="53"/>
  <c r="E161" i="53"/>
  <c r="C62" i="83"/>
  <c r="B51" i="55"/>
  <c r="B108" i="55"/>
  <c r="B160" i="55"/>
  <c r="F154" i="29"/>
  <c r="I274" i="53"/>
  <c r="G32" i="21"/>
  <c r="E160" i="53"/>
  <c r="E228" i="53"/>
  <c r="E125" i="83"/>
  <c r="E56" i="53"/>
  <c r="E109" i="53"/>
  <c r="B33" i="84"/>
  <c r="C94" i="83"/>
  <c r="E103" i="83"/>
  <c r="E34" i="53"/>
  <c r="E87" i="53"/>
  <c r="B44" i="55"/>
  <c r="B101" i="55"/>
  <c r="B153" i="55"/>
  <c r="C55" i="83"/>
  <c r="D95" i="83"/>
  <c r="C34" i="84"/>
  <c r="C62" i="84"/>
  <c r="D115" i="83"/>
  <c r="D46" i="53"/>
  <c r="D99" i="53"/>
  <c r="B49" i="55"/>
  <c r="B106" i="55"/>
  <c r="B158" i="55"/>
  <c r="C60" i="83"/>
  <c r="C91" i="83"/>
  <c r="B30" i="84"/>
  <c r="B61" i="84"/>
  <c r="D48" i="83"/>
  <c r="C37" i="55"/>
  <c r="C94" i="55"/>
  <c r="C146" i="55"/>
  <c r="D232" i="53"/>
  <c r="D164" i="53"/>
  <c r="D53" i="83"/>
  <c r="C42" i="55"/>
  <c r="C99" i="55"/>
  <c r="C151" i="55"/>
  <c r="D113" i="83"/>
  <c r="D44" i="53"/>
  <c r="D97" i="53"/>
  <c r="B28" i="84"/>
  <c r="B59" i="84"/>
  <c r="C89" i="83"/>
  <c r="B124" i="84"/>
  <c r="B141" i="84"/>
  <c r="D164" i="84"/>
  <c r="D167" i="84"/>
  <c r="B125" i="84"/>
  <c r="B142" i="84"/>
  <c r="D155" i="84"/>
  <c r="B126" i="84"/>
  <c r="B143" i="84"/>
  <c r="D156" i="84"/>
  <c r="D163" i="84"/>
  <c r="C88" i="83"/>
  <c r="B27" i="84"/>
  <c r="B58" i="84"/>
  <c r="B52" i="55"/>
  <c r="B109" i="55"/>
  <c r="B161" i="55"/>
  <c r="C63" i="83"/>
  <c r="D49" i="83"/>
  <c r="C38" i="55"/>
  <c r="C95" i="55"/>
  <c r="C147" i="55"/>
  <c r="D70" i="83"/>
  <c r="C59" i="55"/>
  <c r="C116" i="55"/>
  <c r="C168" i="55"/>
  <c r="D47" i="83"/>
  <c r="C36" i="55"/>
  <c r="C93" i="55"/>
  <c r="C145" i="55"/>
  <c r="D51" i="83"/>
  <c r="C40" i="55"/>
  <c r="C97" i="55"/>
  <c r="C149" i="55"/>
  <c r="C61" i="83"/>
  <c r="B50" i="55"/>
  <c r="B107" i="55"/>
  <c r="B159" i="55"/>
  <c r="E124" i="83"/>
  <c r="E55" i="53"/>
  <c r="E108" i="53"/>
  <c r="E156" i="53"/>
  <c r="E224" i="53"/>
  <c r="D122" i="83"/>
  <c r="D53" i="53"/>
  <c r="D106" i="53"/>
  <c r="E174" i="53"/>
  <c r="J267" i="53"/>
  <c r="J266" i="53"/>
  <c r="J268" i="53"/>
  <c r="J206" i="53"/>
  <c r="J244" i="53"/>
  <c r="J152" i="53"/>
  <c r="J215" i="53"/>
  <c r="J220" i="53"/>
  <c r="J269" i="53"/>
  <c r="D234" i="53"/>
  <c r="D166" i="53"/>
  <c r="D79" i="83"/>
  <c r="C18" i="84"/>
  <c r="C49" i="84"/>
  <c r="D81" i="83"/>
  <c r="C20" i="84"/>
  <c r="C51" i="84"/>
  <c r="E240" i="53"/>
  <c r="E175" i="53"/>
  <c r="B92" i="55"/>
  <c r="B144" i="55"/>
  <c r="B24" i="84"/>
  <c r="B55" i="84"/>
  <c r="C85" i="83"/>
  <c r="E104" i="83"/>
  <c r="E35" i="53"/>
  <c r="E88" i="53"/>
  <c r="D116" i="83"/>
  <c r="D47" i="53"/>
  <c r="D100" i="53"/>
  <c r="E243" i="53"/>
  <c r="E178" i="53"/>
  <c r="D118" i="83"/>
  <c r="D49" i="53"/>
  <c r="D102" i="53"/>
  <c r="E159" i="53"/>
  <c r="E227" i="53"/>
  <c r="B25" i="84"/>
  <c r="B56" i="84"/>
  <c r="C86" i="83"/>
  <c r="E154" i="53"/>
  <c r="E222" i="53"/>
  <c r="D235" i="53"/>
  <c r="D167" i="53"/>
  <c r="D67" i="83"/>
  <c r="C56" i="55"/>
  <c r="C113" i="55"/>
  <c r="C165" i="55"/>
  <c r="D68" i="83"/>
  <c r="C57" i="55"/>
  <c r="C114" i="55"/>
  <c r="C166" i="55"/>
  <c r="B32" i="84"/>
  <c r="C93" i="83"/>
  <c r="B47" i="55"/>
  <c r="B104" i="55"/>
  <c r="B156" i="55"/>
  <c r="C58" i="83"/>
  <c r="E102" i="83"/>
  <c r="E33" i="53"/>
  <c r="E86" i="53"/>
  <c r="E125" i="29"/>
  <c r="D77" i="83"/>
  <c r="C16" i="84"/>
  <c r="C47" i="84"/>
  <c r="D97" i="83"/>
  <c r="C36" i="84"/>
  <c r="C64" i="84"/>
  <c r="D69" i="83"/>
  <c r="C58" i="55"/>
  <c r="C115" i="55"/>
  <c r="C167" i="55"/>
  <c r="E123" i="83"/>
  <c r="E54" i="53"/>
  <c r="E107" i="53"/>
  <c r="D46" i="83"/>
  <c r="C35" i="55"/>
  <c r="B46" i="55"/>
  <c r="B103" i="55"/>
  <c r="B155" i="55"/>
  <c r="C57" i="83"/>
  <c r="H219" i="53"/>
  <c r="H151" i="53"/>
  <c r="D50" i="83"/>
  <c r="C39" i="55"/>
  <c r="C96" i="55"/>
  <c r="C148" i="55"/>
  <c r="E158" i="53"/>
  <c r="E226" i="53"/>
  <c r="D117" i="83"/>
  <c r="D48" i="53"/>
  <c r="D101" i="53"/>
  <c r="D168" i="53"/>
  <c r="D236" i="53"/>
  <c r="E126" i="83"/>
  <c r="E57" i="53"/>
  <c r="E110" i="53"/>
  <c r="D170" i="53"/>
  <c r="D238" i="53"/>
  <c r="E107" i="83"/>
  <c r="E38" i="53"/>
  <c r="E91" i="53"/>
  <c r="E108" i="83"/>
  <c r="E39" i="53"/>
  <c r="E92" i="53"/>
  <c r="E241" i="53"/>
  <c r="E176" i="53"/>
  <c r="D114" i="83"/>
  <c r="D45" i="53"/>
  <c r="D98" i="53"/>
  <c r="D233" i="53"/>
  <c r="D165" i="53"/>
  <c r="D54" i="83"/>
  <c r="C43" i="55"/>
  <c r="C100" i="55"/>
  <c r="C152" i="55"/>
  <c r="D80" i="83"/>
  <c r="C19" i="84"/>
  <c r="C50" i="84"/>
  <c r="E162" i="53"/>
  <c r="E230" i="53"/>
  <c r="D111" i="83"/>
  <c r="D42" i="53"/>
  <c r="D95" i="53"/>
  <c r="D119" i="83"/>
  <c r="D50" i="53"/>
  <c r="D103" i="53"/>
  <c r="H30" i="53"/>
  <c r="H83" i="53"/>
  <c r="H113" i="81"/>
  <c r="I30" i="53"/>
  <c r="I83" i="53"/>
  <c r="E106" i="83"/>
  <c r="E37" i="53"/>
  <c r="E90" i="53"/>
  <c r="D237" i="53"/>
  <c r="D169" i="53"/>
  <c r="B29" i="84"/>
  <c r="B60" i="84"/>
  <c r="C90" i="83"/>
  <c r="E157" i="53"/>
  <c r="E225" i="53"/>
  <c r="D120" i="83"/>
  <c r="D51" i="53"/>
  <c r="D104" i="53"/>
  <c r="E172" i="53"/>
  <c r="D78" i="83"/>
  <c r="C17" i="84"/>
  <c r="C48" i="84"/>
  <c r="E105" i="83"/>
  <c r="E36" i="53"/>
  <c r="E89" i="53"/>
  <c r="C61" i="22"/>
  <c r="D58" i="22"/>
  <c r="D61" i="22"/>
  <c r="E58" i="22"/>
  <c r="E61" i="22"/>
  <c r="F58" i="22"/>
  <c r="F61" i="22"/>
  <c r="G58" i="22"/>
  <c r="G61" i="22"/>
  <c r="H58" i="22"/>
  <c r="H61" i="22"/>
  <c r="I58" i="22"/>
  <c r="I61" i="22"/>
  <c r="C114" i="53"/>
  <c r="D182" i="53"/>
  <c r="B120" i="55"/>
  <c r="D189" i="55"/>
  <c r="B123" i="55"/>
  <c r="D180" i="55"/>
  <c r="D191" i="55"/>
  <c r="B121" i="55"/>
  <c r="D179" i="55"/>
  <c r="D190" i="55"/>
  <c r="B125" i="55"/>
  <c r="D181" i="55"/>
  <c r="D192" i="55"/>
  <c r="C115" i="53"/>
  <c r="D247" i="53"/>
  <c r="D44" i="81"/>
  <c r="K44" i="81"/>
  <c r="C13" i="55"/>
  <c r="C70" i="55"/>
  <c r="C122" i="55"/>
  <c r="C37" i="72"/>
  <c r="C76" i="81"/>
  <c r="B22" i="72"/>
  <c r="B46" i="72"/>
  <c r="D103" i="81"/>
  <c r="D20" i="53"/>
  <c r="D73" i="53"/>
  <c r="E204" i="53"/>
  <c r="E136" i="53"/>
  <c r="F198" i="53"/>
  <c r="F130" i="53"/>
  <c r="E200" i="53"/>
  <c r="E132" i="53"/>
  <c r="C79" i="81"/>
  <c r="B25" i="72"/>
  <c r="B49" i="72"/>
  <c r="B79" i="72"/>
  <c r="B78" i="72"/>
  <c r="C81" i="81"/>
  <c r="B27" i="72"/>
  <c r="B51" i="72"/>
  <c r="C57" i="81"/>
  <c r="B26" i="55"/>
  <c r="B83" i="55"/>
  <c r="B135" i="55"/>
  <c r="D218" i="53"/>
  <c r="D150" i="53"/>
  <c r="B29" i="55"/>
  <c r="B86" i="55"/>
  <c r="B138" i="55"/>
  <c r="C60" i="81"/>
  <c r="D102" i="81"/>
  <c r="D19" i="53"/>
  <c r="D72" i="53"/>
  <c r="D75" i="81"/>
  <c r="C21" i="72"/>
  <c r="C45" i="72"/>
  <c r="D73" i="81"/>
  <c r="C19" i="72"/>
  <c r="C43" i="72"/>
  <c r="E67" i="81"/>
  <c r="D13" i="72"/>
  <c r="E71" i="81"/>
  <c r="D17" i="72"/>
  <c r="D41" i="72"/>
  <c r="B20" i="55"/>
  <c r="B77" i="55"/>
  <c r="C51" i="81"/>
  <c r="J51" i="81"/>
  <c r="D45" i="81"/>
  <c r="K45" i="81"/>
  <c r="C14" i="55"/>
  <c r="C71" i="55"/>
  <c r="D209" i="53"/>
  <c r="D141" i="53"/>
  <c r="E93" i="81"/>
  <c r="E10" i="53"/>
  <c r="E63" i="53"/>
  <c r="E98" i="81"/>
  <c r="E15" i="53"/>
  <c r="E68" i="53"/>
  <c r="F92" i="81"/>
  <c r="F9" i="53"/>
  <c r="F62" i="53"/>
  <c r="D69" i="81"/>
  <c r="C15" i="72"/>
  <c r="C39" i="72"/>
  <c r="E94" i="81"/>
  <c r="E11" i="53"/>
  <c r="E64" i="53"/>
  <c r="B23" i="55"/>
  <c r="B80" i="55"/>
  <c r="B132" i="55"/>
  <c r="C54" i="81"/>
  <c r="D72" i="81"/>
  <c r="C18" i="72"/>
  <c r="C42" i="72"/>
  <c r="D74" i="81"/>
  <c r="C20" i="72"/>
  <c r="C44" i="72"/>
  <c r="B25" i="55"/>
  <c r="B82" i="55"/>
  <c r="B134" i="55"/>
  <c r="C56" i="81"/>
  <c r="F202" i="53"/>
  <c r="F134" i="53"/>
  <c r="D47" i="81"/>
  <c r="K47" i="81"/>
  <c r="C16" i="55"/>
  <c r="C73" i="55"/>
  <c r="D50" i="81"/>
  <c r="K50" i="81"/>
  <c r="C19" i="55"/>
  <c r="C76" i="55"/>
  <c r="C128" i="55"/>
  <c r="D107" i="81"/>
  <c r="D24" i="53"/>
  <c r="D77" i="53"/>
  <c r="E199" i="53"/>
  <c r="E131" i="53"/>
  <c r="D43" i="81"/>
  <c r="K43" i="81"/>
  <c r="C12" i="55"/>
  <c r="C69" i="55"/>
  <c r="D48" i="81"/>
  <c r="K48" i="81"/>
  <c r="C17" i="55"/>
  <c r="C74" i="55"/>
  <c r="C126" i="55"/>
  <c r="C53" i="81"/>
  <c r="J53" i="81"/>
  <c r="B22" i="55"/>
  <c r="B79" i="55"/>
  <c r="B131" i="55"/>
  <c r="E46" i="81"/>
  <c r="L46" i="81"/>
  <c r="D15" i="55"/>
  <c r="D72" i="55"/>
  <c r="D124" i="55"/>
  <c r="D140" i="53"/>
  <c r="D208" i="53"/>
  <c r="B27" i="55"/>
  <c r="B84" i="55"/>
  <c r="B136" i="55"/>
  <c r="C58" i="81"/>
  <c r="D27" i="53"/>
  <c r="D80" i="53"/>
  <c r="D110" i="81"/>
  <c r="C80" i="81"/>
  <c r="B26" i="72"/>
  <c r="B50" i="72"/>
  <c r="C68" i="55"/>
  <c r="E205" i="53"/>
  <c r="E137" i="53"/>
  <c r="C77" i="81"/>
  <c r="B23" i="72"/>
  <c r="B47" i="72"/>
  <c r="C84" i="81"/>
  <c r="B30" i="72"/>
  <c r="B54" i="72"/>
  <c r="D144" i="53"/>
  <c r="D212" i="53"/>
  <c r="D111" i="81"/>
  <c r="D28" i="53"/>
  <c r="D81" i="53"/>
  <c r="D22" i="53"/>
  <c r="D75" i="53"/>
  <c r="D105" i="81"/>
  <c r="E133" i="53"/>
  <c r="E201" i="53"/>
  <c r="D101" i="81"/>
  <c r="D18" i="53"/>
  <c r="D71" i="53"/>
  <c r="B70" i="72"/>
  <c r="B71" i="72"/>
  <c r="D108" i="81"/>
  <c r="D25" i="53"/>
  <c r="D78" i="53"/>
  <c r="E203" i="53"/>
  <c r="E135" i="53"/>
  <c r="D104" i="81"/>
  <c r="D21" i="53"/>
  <c r="D74" i="53"/>
  <c r="B63" i="72"/>
  <c r="B64" i="72"/>
  <c r="F96" i="81"/>
  <c r="F13" i="53"/>
  <c r="F66" i="53"/>
  <c r="D49" i="81"/>
  <c r="K49" i="81"/>
  <c r="C18" i="55"/>
  <c r="C75" i="55"/>
  <c r="C127" i="55"/>
  <c r="D213" i="53"/>
  <c r="D145" i="53"/>
  <c r="C83" i="81"/>
  <c r="B29" i="72"/>
  <c r="B53" i="72"/>
  <c r="D148" i="53"/>
  <c r="D216" i="53"/>
  <c r="B24" i="55"/>
  <c r="B81" i="55"/>
  <c r="B133" i="55"/>
  <c r="C55" i="81"/>
  <c r="E42" i="81"/>
  <c r="L42" i="81"/>
  <c r="D11" i="55"/>
  <c r="E16" i="53"/>
  <c r="E69" i="53"/>
  <c r="E99" i="81"/>
  <c r="B31" i="55"/>
  <c r="B88" i="55"/>
  <c r="B140" i="55"/>
  <c r="C62" i="81"/>
  <c r="B21" i="55"/>
  <c r="B78" i="55"/>
  <c r="C52" i="81"/>
  <c r="J52" i="81"/>
  <c r="B28" i="55"/>
  <c r="B85" i="55"/>
  <c r="B137" i="55"/>
  <c r="C59" i="81"/>
  <c r="D106" i="81"/>
  <c r="D23" i="53"/>
  <c r="D76" i="53"/>
  <c r="D149" i="53"/>
  <c r="D217" i="53"/>
  <c r="D143" i="53"/>
  <c r="D211" i="53"/>
  <c r="E12" i="53"/>
  <c r="E65" i="53"/>
  <c r="E95" i="81"/>
  <c r="D139" i="53"/>
  <c r="D207" i="53"/>
  <c r="C116" i="53"/>
  <c r="C118" i="53"/>
  <c r="D70" i="81"/>
  <c r="C16" i="72"/>
  <c r="C40" i="72"/>
  <c r="D214" i="53"/>
  <c r="D146" i="53"/>
  <c r="E97" i="81"/>
  <c r="E14" i="53"/>
  <c r="E67" i="53"/>
  <c r="D210" i="53"/>
  <c r="D142" i="53"/>
  <c r="D68" i="81"/>
  <c r="C14" i="72"/>
  <c r="C38" i="72"/>
  <c r="C82" i="81"/>
  <c r="B28" i="72"/>
  <c r="B52" i="72"/>
  <c r="D61" i="81"/>
  <c r="C30" i="55"/>
  <c r="C87" i="55"/>
  <c r="C139" i="55"/>
  <c r="C78" i="81"/>
  <c r="B24" i="72"/>
  <c r="B48" i="72"/>
  <c r="D112" i="81"/>
  <c r="D29" i="53"/>
  <c r="D82" i="53"/>
  <c r="C85" i="81"/>
  <c r="B31" i="72"/>
  <c r="B55" i="72"/>
  <c r="C119" i="53"/>
  <c r="I21" i="42"/>
  <c r="I23" i="42"/>
  <c r="J39" i="61"/>
  <c r="I30" i="42"/>
  <c r="I34" i="42"/>
  <c r="J21" i="42"/>
  <c r="J23" i="42"/>
  <c r="J30" i="42"/>
  <c r="J34" i="42"/>
  <c r="I52" i="61"/>
  <c r="F20" i="21"/>
  <c r="H45" i="42"/>
  <c r="H47" i="42"/>
  <c r="C45" i="22"/>
  <c r="D42" i="22"/>
  <c r="D45" i="22"/>
  <c r="E42" i="22"/>
  <c r="E45" i="22"/>
  <c r="F42" i="22"/>
  <c r="F45" i="22"/>
  <c r="G42" i="22"/>
  <c r="G45" i="22"/>
  <c r="H42" i="22"/>
  <c r="H45" i="22"/>
  <c r="I42" i="22"/>
  <c r="I45" i="22"/>
  <c r="D60" i="22"/>
  <c r="E60" i="22"/>
  <c r="F60" i="22"/>
  <c r="G60" i="22"/>
  <c r="H60" i="22"/>
  <c r="I60" i="22"/>
  <c r="D39" i="22"/>
  <c r="E39" i="22"/>
  <c r="F39" i="22"/>
  <c r="G39" i="22"/>
  <c r="H39" i="22"/>
  <c r="I39" i="22"/>
  <c r="K61" i="22"/>
  <c r="L58" i="22"/>
  <c r="L59" i="22"/>
  <c r="L60" i="22"/>
  <c r="C40" i="22"/>
  <c r="D37" i="22"/>
  <c r="D40" i="22"/>
  <c r="E37" i="22"/>
  <c r="E40" i="22"/>
  <c r="F37" i="22"/>
  <c r="F40" i="22"/>
  <c r="G37" i="22"/>
  <c r="G40" i="22"/>
  <c r="H37" i="22"/>
  <c r="H40" i="22"/>
  <c r="I37" i="22"/>
  <c r="I40" i="22"/>
  <c r="F51" i="61"/>
  <c r="I174" i="72"/>
  <c r="G154" i="29"/>
  <c r="G139" i="29"/>
  <c r="G169" i="29"/>
  <c r="G34" i="29"/>
  <c r="G124" i="29"/>
  <c r="D44" i="22"/>
  <c r="E44" i="22"/>
  <c r="F44" i="22"/>
  <c r="G44" i="22"/>
  <c r="H44" i="22"/>
  <c r="I44" i="22"/>
  <c r="F165" i="72"/>
  <c r="E138" i="29"/>
  <c r="E33" i="29"/>
  <c r="G29" i="21"/>
  <c r="G8" i="61"/>
  <c r="F164" i="72"/>
  <c r="E165" i="72"/>
  <c r="J171" i="72"/>
  <c r="J170" i="72"/>
  <c r="H34" i="72"/>
  <c r="E153" i="29"/>
  <c r="E168" i="29"/>
  <c r="E123" i="29"/>
  <c r="H210" i="55"/>
  <c r="D36" i="21"/>
  <c r="E28" i="21"/>
  <c r="J172" i="55"/>
  <c r="J206" i="55"/>
  <c r="I205" i="55"/>
  <c r="G146" i="72"/>
  <c r="K40" i="22"/>
  <c r="L37" i="22"/>
  <c r="L38" i="22"/>
  <c r="B34" i="69"/>
  <c r="C34" i="69"/>
  <c r="D34" i="69"/>
  <c r="E34" i="69"/>
  <c r="F34" i="69"/>
  <c r="G34" i="69"/>
  <c r="H34" i="69"/>
  <c r="C56" i="22"/>
  <c r="D53" i="22"/>
  <c r="D56" i="22"/>
  <c r="E53" i="22"/>
  <c r="E56" i="22"/>
  <c r="F53" i="22"/>
  <c r="F56" i="22"/>
  <c r="G53" i="22"/>
  <c r="G56" i="22"/>
  <c r="H53" i="22"/>
  <c r="H56" i="22"/>
  <c r="I53" i="22"/>
  <c r="I56" i="22"/>
  <c r="D55" i="22"/>
  <c r="E55" i="22"/>
  <c r="F55" i="22"/>
  <c r="G55" i="22"/>
  <c r="H55" i="22"/>
  <c r="I55" i="22"/>
  <c r="J10" i="22"/>
  <c r="J13" i="22"/>
  <c r="J20" i="22"/>
  <c r="J16" i="22"/>
  <c r="J18" i="22"/>
  <c r="J12" i="22"/>
  <c r="J19" i="22"/>
  <c r="J14" i="22"/>
  <c r="J15" i="22"/>
  <c r="J22" i="22"/>
  <c r="J21" i="22"/>
  <c r="J11" i="22"/>
  <c r="K4" i="22"/>
  <c r="K8" i="22"/>
  <c r="J9" i="22"/>
  <c r="J17" i="22"/>
  <c r="I23" i="22"/>
  <c r="E35" i="21"/>
  <c r="E140" i="29"/>
  <c r="E170" i="29"/>
  <c r="G63" i="22"/>
  <c r="H63" i="22"/>
  <c r="K54" i="22"/>
  <c r="K55" i="22"/>
  <c r="C63" i="22"/>
  <c r="C49" i="22"/>
  <c r="D63" i="22"/>
  <c r="K48" i="22"/>
  <c r="K62" i="22"/>
  <c r="C50" i="22"/>
  <c r="E63" i="22"/>
  <c r="K45" i="22"/>
  <c r="L42" i="22"/>
  <c r="I63" i="22"/>
  <c r="F63" i="22"/>
  <c r="E35" i="29"/>
  <c r="F11" i="21"/>
  <c r="G140" i="29"/>
  <c r="I55" i="48"/>
  <c r="K52" i="48"/>
  <c r="K36" i="48"/>
  <c r="K29" i="48"/>
  <c r="K32" i="48"/>
  <c r="K31" i="48"/>
  <c r="K34" i="48"/>
  <c r="K35" i="48"/>
  <c r="K30" i="48"/>
  <c r="K42" i="48"/>
  <c r="K27" i="48"/>
  <c r="K28" i="48"/>
  <c r="K33" i="48"/>
  <c r="K41" i="48"/>
  <c r="J47" i="48"/>
  <c r="G31" i="21"/>
  <c r="J37" i="48"/>
  <c r="E97" i="83"/>
  <c r="D36" i="84"/>
  <c r="D64" i="84"/>
  <c r="B61" i="55"/>
  <c r="F124" i="83"/>
  <c r="F55" i="53"/>
  <c r="F108" i="53"/>
  <c r="E70" i="83"/>
  <c r="D59" i="55"/>
  <c r="D116" i="55"/>
  <c r="D168" i="55"/>
  <c r="E113" i="83"/>
  <c r="E44" i="53"/>
  <c r="E97" i="53"/>
  <c r="D91" i="83"/>
  <c r="C30" i="84"/>
  <c r="C61" i="84"/>
  <c r="E96" i="83"/>
  <c r="D35" i="84"/>
  <c r="D63" i="84"/>
  <c r="F110" i="83"/>
  <c r="F41" i="53"/>
  <c r="F94" i="53"/>
  <c r="E76" i="83"/>
  <c r="D15" i="84"/>
  <c r="D46" i="84"/>
  <c r="D83" i="83"/>
  <c r="C22" i="84"/>
  <c r="C53" i="84"/>
  <c r="E98" i="83"/>
  <c r="D37" i="84"/>
  <c r="D65" i="84"/>
  <c r="F158" i="53"/>
  <c r="F226" i="53"/>
  <c r="E166" i="53"/>
  <c r="E234" i="53"/>
  <c r="C92" i="55"/>
  <c r="C144" i="55"/>
  <c r="J274" i="53"/>
  <c r="H32" i="21"/>
  <c r="D60" i="83"/>
  <c r="C49" i="55"/>
  <c r="C106" i="55"/>
  <c r="C158" i="55"/>
  <c r="F223" i="53"/>
  <c r="F155" i="53"/>
  <c r="D84" i="83"/>
  <c r="C23" i="84"/>
  <c r="C54" i="84"/>
  <c r="E164" i="53"/>
  <c r="E232" i="53"/>
  <c r="D87" i="83"/>
  <c r="C26" i="84"/>
  <c r="C57" i="84"/>
  <c r="E78" i="83"/>
  <c r="D17" i="84"/>
  <c r="D48" i="84"/>
  <c r="E111" i="83"/>
  <c r="E42" i="53"/>
  <c r="E95" i="53"/>
  <c r="E53" i="83"/>
  <c r="D42" i="55"/>
  <c r="D99" i="55"/>
  <c r="D151" i="55"/>
  <c r="F103" i="83"/>
  <c r="F34" i="53"/>
  <c r="F87" i="53"/>
  <c r="D183" i="53"/>
  <c r="J219" i="53"/>
  <c r="J151" i="53"/>
  <c r="F243" i="53"/>
  <c r="F178" i="53"/>
  <c r="F175" i="53"/>
  <c r="F240" i="53"/>
  <c r="E68" i="83"/>
  <c r="D57" i="55"/>
  <c r="D114" i="55"/>
  <c r="D166" i="55"/>
  <c r="E116" i="83"/>
  <c r="E47" i="53"/>
  <c r="E100" i="53"/>
  <c r="D63" i="83"/>
  <c r="C52" i="55"/>
  <c r="C109" i="55"/>
  <c r="C161" i="55"/>
  <c r="E167" i="53"/>
  <c r="E235" i="53"/>
  <c r="D94" i="83"/>
  <c r="C33" i="84"/>
  <c r="D92" i="83"/>
  <c r="C31" i="84"/>
  <c r="F229" i="53"/>
  <c r="F161" i="53"/>
  <c r="E117" i="83"/>
  <c r="E48" i="53"/>
  <c r="E101" i="53"/>
  <c r="E49" i="83"/>
  <c r="D38" i="55"/>
  <c r="D95" i="55"/>
  <c r="D147" i="55"/>
  <c r="E112" i="83"/>
  <c r="E43" i="53"/>
  <c r="E96" i="53"/>
  <c r="I151" i="53"/>
  <c r="I219" i="53"/>
  <c r="E80" i="83"/>
  <c r="D19" i="84"/>
  <c r="D50" i="84"/>
  <c r="F126" i="83"/>
  <c r="F57" i="53"/>
  <c r="F110" i="53"/>
  <c r="E50" i="83"/>
  <c r="D39" i="55"/>
  <c r="D96" i="55"/>
  <c r="D148" i="55"/>
  <c r="F123" i="83"/>
  <c r="F54" i="53"/>
  <c r="F107" i="53"/>
  <c r="F222" i="53"/>
  <c r="F154" i="53"/>
  <c r="F156" i="53"/>
  <c r="F224" i="53"/>
  <c r="E122" i="83"/>
  <c r="E53" i="53"/>
  <c r="E106" i="53"/>
  <c r="F174" i="53"/>
  <c r="E51" i="83"/>
  <c r="D40" i="55"/>
  <c r="D97" i="55"/>
  <c r="D149" i="55"/>
  <c r="D154" i="84"/>
  <c r="D159" i="84"/>
  <c r="D168" i="84"/>
  <c r="D169" i="84"/>
  <c r="E115" i="83"/>
  <c r="E46" i="53"/>
  <c r="E99" i="53"/>
  <c r="D62" i="83"/>
  <c r="C51" i="55"/>
  <c r="C108" i="55"/>
  <c r="C160" i="55"/>
  <c r="F40" i="53"/>
  <c r="F93" i="53"/>
  <c r="F109" i="83"/>
  <c r="E120" i="83"/>
  <c r="E51" i="53"/>
  <c r="E104" i="53"/>
  <c r="F172" i="53"/>
  <c r="E114" i="83"/>
  <c r="E45" i="53"/>
  <c r="E98" i="53"/>
  <c r="E77" i="83"/>
  <c r="D16" i="84"/>
  <c r="D47" i="84"/>
  <c r="D86" i="83"/>
  <c r="C25" i="84"/>
  <c r="C56" i="84"/>
  <c r="D61" i="83"/>
  <c r="C50" i="55"/>
  <c r="C107" i="55"/>
  <c r="C159" i="55"/>
  <c r="F157" i="53"/>
  <c r="F225" i="53"/>
  <c r="D90" i="83"/>
  <c r="C29" i="84"/>
  <c r="C60" i="84"/>
  <c r="E239" i="53"/>
  <c r="E171" i="53"/>
  <c r="F228" i="53"/>
  <c r="F160" i="53"/>
  <c r="F102" i="83"/>
  <c r="F33" i="53"/>
  <c r="F86" i="53"/>
  <c r="E67" i="83"/>
  <c r="D56" i="55"/>
  <c r="D113" i="55"/>
  <c r="D165" i="55"/>
  <c r="F104" i="83"/>
  <c r="F35" i="53"/>
  <c r="F88" i="53"/>
  <c r="E81" i="83"/>
  <c r="D20" i="84"/>
  <c r="D51" i="84"/>
  <c r="D89" i="83"/>
  <c r="C28" i="84"/>
  <c r="C59" i="84"/>
  <c r="E163" i="84"/>
  <c r="C126" i="84"/>
  <c r="C143" i="84"/>
  <c r="E156" i="84"/>
  <c r="E164" i="84"/>
  <c r="E167" i="84"/>
  <c r="C124" i="84"/>
  <c r="C141" i="84"/>
  <c r="C125" i="84"/>
  <c r="C142" i="84"/>
  <c r="E155" i="84"/>
  <c r="F177" i="53"/>
  <c r="F242" i="53"/>
  <c r="D56" i="83"/>
  <c r="C45" i="55"/>
  <c r="C102" i="55"/>
  <c r="C154" i="55"/>
  <c r="E82" i="83"/>
  <c r="D21" i="84"/>
  <c r="D52" i="84"/>
  <c r="F107" i="83"/>
  <c r="F38" i="53"/>
  <c r="F91" i="53"/>
  <c r="D59" i="83"/>
  <c r="C48" i="55"/>
  <c r="C105" i="55"/>
  <c r="C157" i="55"/>
  <c r="K47" i="48"/>
  <c r="H21" i="21"/>
  <c r="F36" i="53"/>
  <c r="F89" i="53"/>
  <c r="F105" i="83"/>
  <c r="E119" i="83"/>
  <c r="E50" i="53"/>
  <c r="E103" i="53"/>
  <c r="E54" i="83"/>
  <c r="D43" i="55"/>
  <c r="D100" i="55"/>
  <c r="D152" i="55"/>
  <c r="F108" i="83"/>
  <c r="F39" i="53"/>
  <c r="F92" i="53"/>
  <c r="E69" i="83"/>
  <c r="D58" i="55"/>
  <c r="D115" i="55"/>
  <c r="D167" i="55"/>
  <c r="D58" i="83"/>
  <c r="C47" i="55"/>
  <c r="C104" i="55"/>
  <c r="C156" i="55"/>
  <c r="E170" i="53"/>
  <c r="E238" i="53"/>
  <c r="D85" i="83"/>
  <c r="C24" i="84"/>
  <c r="C55" i="84"/>
  <c r="E47" i="83"/>
  <c r="D36" i="55"/>
  <c r="D93" i="55"/>
  <c r="D145" i="55"/>
  <c r="D88" i="83"/>
  <c r="C27" i="84"/>
  <c r="C58" i="84"/>
  <c r="E48" i="83"/>
  <c r="D37" i="55"/>
  <c r="D94" i="55"/>
  <c r="D146" i="55"/>
  <c r="D34" i="84"/>
  <c r="D62" i="84"/>
  <c r="E95" i="83"/>
  <c r="F56" i="53"/>
  <c r="F109" i="53"/>
  <c r="F125" i="83"/>
  <c r="E121" i="83"/>
  <c r="E52" i="53"/>
  <c r="E105" i="53"/>
  <c r="F173" i="53"/>
  <c r="E52" i="83"/>
  <c r="D41" i="55"/>
  <c r="D98" i="55"/>
  <c r="D150" i="55"/>
  <c r="C45" i="84"/>
  <c r="D93" i="83"/>
  <c r="C32" i="84"/>
  <c r="F106" i="83"/>
  <c r="F37" i="53"/>
  <c r="F90" i="53"/>
  <c r="E46" i="83"/>
  <c r="D35" i="55"/>
  <c r="E168" i="53"/>
  <c r="E236" i="53"/>
  <c r="E231" i="53"/>
  <c r="E163" i="53"/>
  <c r="F227" i="53"/>
  <c r="F159" i="53"/>
  <c r="E237" i="53"/>
  <c r="E169" i="53"/>
  <c r="D57" i="83"/>
  <c r="C46" i="55"/>
  <c r="C103" i="55"/>
  <c r="C155" i="55"/>
  <c r="E118" i="83"/>
  <c r="E49" i="53"/>
  <c r="E102" i="53"/>
  <c r="E79" i="83"/>
  <c r="D18" i="84"/>
  <c r="D49" i="84"/>
  <c r="F176" i="53"/>
  <c r="F241" i="53"/>
  <c r="E165" i="53"/>
  <c r="E233" i="53"/>
  <c r="D55" i="83"/>
  <c r="C44" i="55"/>
  <c r="C101" i="55"/>
  <c r="C153" i="55"/>
  <c r="F230" i="53"/>
  <c r="F162" i="53"/>
  <c r="B53" i="84"/>
  <c r="B39" i="84"/>
  <c r="E75" i="83"/>
  <c r="D14" i="84"/>
  <c r="E176" i="29"/>
  <c r="D246" i="53"/>
  <c r="G10" i="21"/>
  <c r="H169" i="29"/>
  <c r="D178" i="55"/>
  <c r="B130" i="55"/>
  <c r="D183" i="55"/>
  <c r="D194" i="55"/>
  <c r="B129" i="55"/>
  <c r="D182" i="55"/>
  <c r="D193" i="55"/>
  <c r="C121" i="55"/>
  <c r="E179" i="55"/>
  <c r="E190" i="55"/>
  <c r="C125" i="55"/>
  <c r="E181" i="55"/>
  <c r="E192" i="55"/>
  <c r="C123" i="55"/>
  <c r="E180" i="55"/>
  <c r="E191" i="55"/>
  <c r="C120" i="55"/>
  <c r="E189" i="55"/>
  <c r="D119" i="53"/>
  <c r="E252" i="53"/>
  <c r="D254" i="53"/>
  <c r="D114" i="53"/>
  <c r="E246" i="53"/>
  <c r="D85" i="81"/>
  <c r="C31" i="72"/>
  <c r="C55" i="72"/>
  <c r="D82" i="81"/>
  <c r="C28" i="72"/>
  <c r="C52" i="72"/>
  <c r="F97" i="81"/>
  <c r="F14" i="53"/>
  <c r="F67" i="53"/>
  <c r="F205" i="53"/>
  <c r="F137" i="53"/>
  <c r="E25" i="53"/>
  <c r="E78" i="53"/>
  <c r="E108" i="81"/>
  <c r="E143" i="53"/>
  <c r="E211" i="53"/>
  <c r="D53" i="81"/>
  <c r="K53" i="81"/>
  <c r="C22" i="55"/>
  <c r="C79" i="55"/>
  <c r="C131" i="55"/>
  <c r="B33" i="55"/>
  <c r="E218" i="53"/>
  <c r="E150" i="53"/>
  <c r="D62" i="81"/>
  <c r="C31" i="55"/>
  <c r="C88" i="55"/>
  <c r="C140" i="55"/>
  <c r="G96" i="81"/>
  <c r="G13" i="53"/>
  <c r="G66" i="53"/>
  <c r="E217" i="53"/>
  <c r="E149" i="53"/>
  <c r="D58" i="81"/>
  <c r="C27" i="55"/>
  <c r="C84" i="55"/>
  <c r="C136" i="55"/>
  <c r="B32" i="72"/>
  <c r="F94" i="81"/>
  <c r="F11" i="53"/>
  <c r="F64" i="53"/>
  <c r="F93" i="81"/>
  <c r="F10" i="53"/>
  <c r="F63" i="53"/>
  <c r="E73" i="81"/>
  <c r="D19" i="72"/>
  <c r="D43" i="72"/>
  <c r="D188" i="53"/>
  <c r="D252" i="53"/>
  <c r="E112" i="81"/>
  <c r="E29" i="53"/>
  <c r="E82" i="53"/>
  <c r="E61" i="81"/>
  <c r="D30" i="55"/>
  <c r="D87" i="55"/>
  <c r="D139" i="55"/>
  <c r="D184" i="53"/>
  <c r="D248" i="53"/>
  <c r="F201" i="53"/>
  <c r="F133" i="53"/>
  <c r="F42" i="81"/>
  <c r="M42" i="81"/>
  <c r="E11" i="55"/>
  <c r="E111" i="81"/>
  <c r="E28" i="53"/>
  <c r="E81" i="53"/>
  <c r="D84" i="81"/>
  <c r="C30" i="72"/>
  <c r="C54" i="72"/>
  <c r="D80" i="81"/>
  <c r="C26" i="72"/>
  <c r="C50" i="72"/>
  <c r="F46" i="81"/>
  <c r="M46" i="81"/>
  <c r="E15" i="55"/>
  <c r="E72" i="55"/>
  <c r="E124" i="55"/>
  <c r="D54" i="81"/>
  <c r="C23" i="55"/>
  <c r="C80" i="55"/>
  <c r="C132" i="55"/>
  <c r="F136" i="53"/>
  <c r="F204" i="53"/>
  <c r="D51" i="81"/>
  <c r="K51" i="81"/>
  <c r="C20" i="55"/>
  <c r="C77" i="55"/>
  <c r="D37" i="72"/>
  <c r="E102" i="81"/>
  <c r="E19" i="53"/>
  <c r="E72" i="53"/>
  <c r="D76" i="81"/>
  <c r="C22" i="72"/>
  <c r="C46" i="72"/>
  <c r="E44" i="81"/>
  <c r="L44" i="81"/>
  <c r="D13" i="55"/>
  <c r="D70" i="55"/>
  <c r="D122" i="55"/>
  <c r="D255" i="53"/>
  <c r="D78" i="81"/>
  <c r="C24" i="72"/>
  <c r="C48" i="72"/>
  <c r="E68" i="81"/>
  <c r="D14" i="72"/>
  <c r="D38" i="72"/>
  <c r="E70" i="81"/>
  <c r="D16" i="72"/>
  <c r="D40" i="72"/>
  <c r="E106" i="81"/>
  <c r="E23" i="53"/>
  <c r="E76" i="53"/>
  <c r="D83" i="81"/>
  <c r="C29" i="72"/>
  <c r="C53" i="72"/>
  <c r="G202" i="53"/>
  <c r="G134" i="53"/>
  <c r="E104" i="81"/>
  <c r="E21" i="53"/>
  <c r="E74" i="53"/>
  <c r="E101" i="81"/>
  <c r="E18" i="53"/>
  <c r="E71" i="53"/>
  <c r="D77" i="81"/>
  <c r="C23" i="72"/>
  <c r="C47" i="72"/>
  <c r="E216" i="53"/>
  <c r="E148" i="53"/>
  <c r="D118" i="53"/>
  <c r="D251" i="53"/>
  <c r="D187" i="53"/>
  <c r="F95" i="81"/>
  <c r="F12" i="53"/>
  <c r="F65" i="53"/>
  <c r="D59" i="81"/>
  <c r="C28" i="55"/>
  <c r="C85" i="55"/>
  <c r="C137" i="55"/>
  <c r="D68" i="55"/>
  <c r="E107" i="81"/>
  <c r="E24" i="53"/>
  <c r="E77" i="53"/>
  <c r="E47" i="81"/>
  <c r="L47" i="81"/>
  <c r="D16" i="55"/>
  <c r="D73" i="55"/>
  <c r="E72" i="81"/>
  <c r="D18" i="72"/>
  <c r="D42" i="72"/>
  <c r="G92" i="81"/>
  <c r="G9" i="53"/>
  <c r="G62" i="53"/>
  <c r="E45" i="81"/>
  <c r="L45" i="81"/>
  <c r="D14" i="55"/>
  <c r="D71" i="55"/>
  <c r="F71" i="81"/>
  <c r="E17" i="72"/>
  <c r="E41" i="72"/>
  <c r="E208" i="53"/>
  <c r="E140" i="53"/>
  <c r="D115" i="53"/>
  <c r="C64" i="72"/>
  <c r="C63" i="72"/>
  <c r="F203" i="53"/>
  <c r="F135" i="53"/>
  <c r="C71" i="72"/>
  <c r="C70" i="72"/>
  <c r="E212" i="53"/>
  <c r="E144" i="53"/>
  <c r="D52" i="81"/>
  <c r="K52" i="81"/>
  <c r="C21" i="55"/>
  <c r="C78" i="55"/>
  <c r="F99" i="81"/>
  <c r="F16" i="53"/>
  <c r="F69" i="53"/>
  <c r="D55" i="81"/>
  <c r="C24" i="55"/>
  <c r="C81" i="55"/>
  <c r="C133" i="55"/>
  <c r="E49" i="81"/>
  <c r="L49" i="81"/>
  <c r="D18" i="55"/>
  <c r="D75" i="55"/>
  <c r="D127" i="55"/>
  <c r="E142" i="53"/>
  <c r="E210" i="53"/>
  <c r="E214" i="53"/>
  <c r="E146" i="53"/>
  <c r="E207" i="53"/>
  <c r="E139" i="53"/>
  <c r="E105" i="81"/>
  <c r="E22" i="53"/>
  <c r="E75" i="53"/>
  <c r="B96" i="72"/>
  <c r="B95" i="72"/>
  <c r="E110" i="81"/>
  <c r="E27" i="53"/>
  <c r="E80" i="53"/>
  <c r="E48" i="81"/>
  <c r="L48" i="81"/>
  <c r="D17" i="55"/>
  <c r="D74" i="55"/>
  <c r="D126" i="55"/>
  <c r="E43" i="81"/>
  <c r="L43" i="81"/>
  <c r="D12" i="55"/>
  <c r="D69" i="55"/>
  <c r="E50" i="81"/>
  <c r="L50" i="81"/>
  <c r="D19" i="55"/>
  <c r="D76" i="55"/>
  <c r="D128" i="55"/>
  <c r="E74" i="81"/>
  <c r="D20" i="72"/>
  <c r="D44" i="72"/>
  <c r="E69" i="81"/>
  <c r="D15" i="72"/>
  <c r="D39" i="72"/>
  <c r="F98" i="81"/>
  <c r="F15" i="53"/>
  <c r="F68" i="53"/>
  <c r="F67" i="81"/>
  <c r="E13" i="72"/>
  <c r="E75" i="81"/>
  <c r="D21" i="72"/>
  <c r="D45" i="72"/>
  <c r="D60" i="81"/>
  <c r="C29" i="55"/>
  <c r="C86" i="55"/>
  <c r="C138" i="55"/>
  <c r="D81" i="81"/>
  <c r="C27" i="72"/>
  <c r="C51" i="72"/>
  <c r="D79" i="81"/>
  <c r="C25" i="72"/>
  <c r="C49" i="72"/>
  <c r="E209" i="53"/>
  <c r="E141" i="53"/>
  <c r="D116" i="53"/>
  <c r="E213" i="53"/>
  <c r="E145" i="53"/>
  <c r="D56" i="81"/>
  <c r="C25" i="55"/>
  <c r="C82" i="55"/>
  <c r="C134" i="55"/>
  <c r="C78" i="72"/>
  <c r="C79" i="72"/>
  <c r="F132" i="53"/>
  <c r="F200" i="53"/>
  <c r="G198" i="53"/>
  <c r="G130" i="53"/>
  <c r="F199" i="53"/>
  <c r="F131" i="53"/>
  <c r="D57" i="81"/>
  <c r="C26" i="55"/>
  <c r="C83" i="55"/>
  <c r="C135" i="55"/>
  <c r="E103" i="81"/>
  <c r="E20" i="53"/>
  <c r="E73" i="53"/>
  <c r="J52" i="61"/>
  <c r="G20" i="21"/>
  <c r="I45" i="42"/>
  <c r="I47" i="42"/>
  <c r="H10" i="21"/>
  <c r="I124" i="29"/>
  <c r="K52" i="61"/>
  <c r="H20" i="21"/>
  <c r="J45" i="42"/>
  <c r="J47" i="42"/>
  <c r="K39" i="61"/>
  <c r="J174" i="72"/>
  <c r="H154" i="29"/>
  <c r="D146" i="72"/>
  <c r="E146" i="72"/>
  <c r="E51" i="61"/>
  <c r="F167" i="72"/>
  <c r="D19" i="21"/>
  <c r="E24" i="68"/>
  <c r="H29" i="21"/>
  <c r="G155" i="29"/>
  <c r="E131" i="29"/>
  <c r="E161" i="29"/>
  <c r="E146" i="29"/>
  <c r="F28" i="21"/>
  <c r="E36" i="21"/>
  <c r="I210" i="55"/>
  <c r="J205" i="55"/>
  <c r="H51" i="61"/>
  <c r="E9" i="21"/>
  <c r="H146" i="72"/>
  <c r="L40" i="22"/>
  <c r="M37" i="22"/>
  <c r="M38" i="22"/>
  <c r="M40" i="22"/>
  <c r="N37" i="22"/>
  <c r="L39" i="22"/>
  <c r="F35" i="21"/>
  <c r="J23" i="22"/>
  <c r="K14" i="22"/>
  <c r="K15" i="22"/>
  <c r="K21" i="22"/>
  <c r="K9" i="22"/>
  <c r="K19" i="22"/>
  <c r="K13" i="22"/>
  <c r="K20" i="22"/>
  <c r="K18" i="22"/>
  <c r="K11" i="22"/>
  <c r="K16" i="22"/>
  <c r="K17" i="22"/>
  <c r="K12" i="22"/>
  <c r="K22" i="22"/>
  <c r="K10" i="22"/>
  <c r="K56" i="22"/>
  <c r="L53" i="22"/>
  <c r="L54" i="22"/>
  <c r="L56" i="22"/>
  <c r="M53" i="22"/>
  <c r="G170" i="29"/>
  <c r="D42" i="21"/>
  <c r="D14" i="69"/>
  <c r="K63" i="22"/>
  <c r="C45" i="29"/>
  <c r="K49" i="22"/>
  <c r="L61" i="22"/>
  <c r="M58" i="22"/>
  <c r="E42" i="21"/>
  <c r="E14" i="69"/>
  <c r="D47" i="22"/>
  <c r="C65" i="22"/>
  <c r="C42" i="21"/>
  <c r="C14" i="69"/>
  <c r="G42" i="21"/>
  <c r="G14" i="69"/>
  <c r="H42" i="21"/>
  <c r="H14" i="69"/>
  <c r="D49" i="22"/>
  <c r="C64" i="22"/>
  <c r="F42" i="21"/>
  <c r="F14" i="69"/>
  <c r="L43" i="22"/>
  <c r="L44" i="22"/>
  <c r="K50" i="22"/>
  <c r="B42" i="21"/>
  <c r="B14" i="69"/>
  <c r="B15" i="69"/>
  <c r="G125" i="29"/>
  <c r="G35" i="29"/>
  <c r="J53" i="48"/>
  <c r="J55" i="48"/>
  <c r="G21" i="21"/>
  <c r="J49" i="61"/>
  <c r="K37" i="48"/>
  <c r="H31" i="21"/>
  <c r="J36" i="61"/>
  <c r="G11" i="21"/>
  <c r="G57" i="53"/>
  <c r="G110" i="53"/>
  <c r="G126" i="83"/>
  <c r="B12" i="84"/>
  <c r="B42" i="84"/>
  <c r="E90" i="83"/>
  <c r="D29" i="84"/>
  <c r="D60" i="84"/>
  <c r="E16" i="84"/>
  <c r="E47" i="84"/>
  <c r="F77" i="83"/>
  <c r="E62" i="83"/>
  <c r="D51" i="55"/>
  <c r="D108" i="55"/>
  <c r="D160" i="55"/>
  <c r="F164" i="53"/>
  <c r="F232" i="53"/>
  <c r="F111" i="83"/>
  <c r="F42" i="53"/>
  <c r="F95" i="53"/>
  <c r="F97" i="83"/>
  <c r="E36" i="84"/>
  <c r="E64" i="84"/>
  <c r="E57" i="83"/>
  <c r="D46" i="55"/>
  <c r="D103" i="55"/>
  <c r="D155" i="55"/>
  <c r="F164" i="84"/>
  <c r="D126" i="84"/>
  <c r="D143" i="84"/>
  <c r="F156" i="84"/>
  <c r="F163" i="84"/>
  <c r="F167" i="84"/>
  <c r="D125" i="84"/>
  <c r="D142" i="84"/>
  <c r="F155" i="84"/>
  <c r="D124" i="84"/>
  <c r="D141" i="84"/>
  <c r="E85" i="83"/>
  <c r="D24" i="84"/>
  <c r="D55" i="84"/>
  <c r="G39" i="53"/>
  <c r="G92" i="53"/>
  <c r="G108" i="83"/>
  <c r="G222" i="53"/>
  <c r="G154" i="53"/>
  <c r="F166" i="53"/>
  <c r="F234" i="53"/>
  <c r="F235" i="53"/>
  <c r="F167" i="53"/>
  <c r="F122" i="83"/>
  <c r="F53" i="53"/>
  <c r="F106" i="53"/>
  <c r="G174" i="53"/>
  <c r="F50" i="83"/>
  <c r="E39" i="55"/>
  <c r="E96" i="55"/>
  <c r="E148" i="55"/>
  <c r="F112" i="83"/>
  <c r="F43" i="53"/>
  <c r="F96" i="53"/>
  <c r="E92" i="83"/>
  <c r="D31" i="84"/>
  <c r="F116" i="83"/>
  <c r="F47" i="53"/>
  <c r="F100" i="53"/>
  <c r="F76" i="83"/>
  <c r="E15" i="84"/>
  <c r="E46" i="84"/>
  <c r="F44" i="53"/>
  <c r="F97" i="53"/>
  <c r="F113" i="83"/>
  <c r="F48" i="83"/>
  <c r="E37" i="55"/>
  <c r="E94" i="55"/>
  <c r="E146" i="55"/>
  <c r="E38" i="55"/>
  <c r="E95" i="55"/>
  <c r="E147" i="55"/>
  <c r="F49" i="83"/>
  <c r="G223" i="53"/>
  <c r="G155" i="53"/>
  <c r="C39" i="84"/>
  <c r="G160" i="53"/>
  <c r="G228" i="53"/>
  <c r="E56" i="83"/>
  <c r="D45" i="55"/>
  <c r="D102" i="55"/>
  <c r="D154" i="55"/>
  <c r="F165" i="53"/>
  <c r="F233" i="53"/>
  <c r="D92" i="55"/>
  <c r="D144" i="55"/>
  <c r="E59" i="83"/>
  <c r="D48" i="55"/>
  <c r="D105" i="55"/>
  <c r="D157" i="55"/>
  <c r="E89" i="83"/>
  <c r="D28" i="84"/>
  <c r="D59" i="84"/>
  <c r="G33" i="53"/>
  <c r="G86" i="53"/>
  <c r="G102" i="83"/>
  <c r="F114" i="83"/>
  <c r="F45" i="53"/>
  <c r="F98" i="53"/>
  <c r="F115" i="83"/>
  <c r="F46" i="53"/>
  <c r="F99" i="53"/>
  <c r="G243" i="53"/>
  <c r="G178" i="53"/>
  <c r="F78" i="83"/>
  <c r="E17" i="84"/>
  <c r="E48" i="84"/>
  <c r="G230" i="53"/>
  <c r="G162" i="53"/>
  <c r="G226" i="53"/>
  <c r="G158" i="53"/>
  <c r="F239" i="53"/>
  <c r="F171" i="53"/>
  <c r="D50" i="55"/>
  <c r="D107" i="55"/>
  <c r="D159" i="55"/>
  <c r="E61" i="83"/>
  <c r="F237" i="53"/>
  <c r="F169" i="53"/>
  <c r="G34" i="53"/>
  <c r="G87" i="53"/>
  <c r="G103" i="83"/>
  <c r="G241" i="53"/>
  <c r="G176" i="53"/>
  <c r="F46" i="83"/>
  <c r="E35" i="55"/>
  <c r="F70" i="83"/>
  <c r="E59" i="55"/>
  <c r="E116" i="55"/>
  <c r="E168" i="55"/>
  <c r="F81" i="83"/>
  <c r="E20" i="84"/>
  <c r="E51" i="84"/>
  <c r="E60" i="83"/>
  <c r="D49" i="55"/>
  <c r="D106" i="55"/>
  <c r="D158" i="55"/>
  <c r="E55" i="83"/>
  <c r="D44" i="55"/>
  <c r="D101" i="55"/>
  <c r="D153" i="55"/>
  <c r="E18" i="84"/>
  <c r="E49" i="84"/>
  <c r="F79" i="83"/>
  <c r="G37" i="53"/>
  <c r="G90" i="53"/>
  <c r="G106" i="83"/>
  <c r="F52" i="53"/>
  <c r="F105" i="53"/>
  <c r="G173" i="53"/>
  <c r="F121" i="83"/>
  <c r="E88" i="83"/>
  <c r="D27" i="84"/>
  <c r="D58" i="84"/>
  <c r="E58" i="83"/>
  <c r="D47" i="55"/>
  <c r="D104" i="55"/>
  <c r="D156" i="55"/>
  <c r="F119" i="83"/>
  <c r="F50" i="53"/>
  <c r="F103" i="53"/>
  <c r="G156" i="53"/>
  <c r="G224" i="53"/>
  <c r="G40" i="53"/>
  <c r="G93" i="53"/>
  <c r="G109" i="83"/>
  <c r="E40" i="61"/>
  <c r="B13" i="21"/>
  <c r="E19" i="84"/>
  <c r="E50" i="84"/>
  <c r="F80" i="83"/>
  <c r="F48" i="53"/>
  <c r="F101" i="53"/>
  <c r="F117" i="83"/>
  <c r="F98" i="83"/>
  <c r="E37" i="84"/>
  <c r="E65" i="84"/>
  <c r="F96" i="83"/>
  <c r="E35" i="84"/>
  <c r="E63" i="84"/>
  <c r="G55" i="53"/>
  <c r="G108" i="53"/>
  <c r="G124" i="83"/>
  <c r="G38" i="53"/>
  <c r="G91" i="53"/>
  <c r="G107" i="83"/>
  <c r="D45" i="84"/>
  <c r="F238" i="53"/>
  <c r="F170" i="53"/>
  <c r="G56" i="53"/>
  <c r="G109" i="53"/>
  <c r="G125" i="83"/>
  <c r="G36" i="53"/>
  <c r="G89" i="53"/>
  <c r="G105" i="83"/>
  <c r="F82" i="83"/>
  <c r="E21" i="84"/>
  <c r="E52" i="84"/>
  <c r="G35" i="53"/>
  <c r="G88" i="53"/>
  <c r="G104" i="83"/>
  <c r="E86" i="83"/>
  <c r="D25" i="84"/>
  <c r="D56" i="84"/>
  <c r="G229" i="53"/>
  <c r="G161" i="53"/>
  <c r="G240" i="53"/>
  <c r="G175" i="53"/>
  <c r="F53" i="83"/>
  <c r="E42" i="55"/>
  <c r="E99" i="55"/>
  <c r="E151" i="55"/>
  <c r="C61" i="55"/>
  <c r="G227" i="53"/>
  <c r="G159" i="53"/>
  <c r="G41" i="53"/>
  <c r="G94" i="53"/>
  <c r="G110" i="83"/>
  <c r="E154" i="84"/>
  <c r="E159" i="84"/>
  <c r="E168" i="84"/>
  <c r="E169" i="84"/>
  <c r="F120" i="83"/>
  <c r="F51" i="53"/>
  <c r="F104" i="53"/>
  <c r="G172" i="53"/>
  <c r="E87" i="83"/>
  <c r="D26" i="84"/>
  <c r="D57" i="84"/>
  <c r="K53" i="48"/>
  <c r="K49" i="61"/>
  <c r="F75" i="83"/>
  <c r="E14" i="84"/>
  <c r="F118" i="83"/>
  <c r="F49" i="53"/>
  <c r="F102" i="53"/>
  <c r="E93" i="83"/>
  <c r="D32" i="84"/>
  <c r="G242" i="53"/>
  <c r="G177" i="53"/>
  <c r="F47" i="83"/>
  <c r="E36" i="55"/>
  <c r="E93" i="55"/>
  <c r="E145" i="55"/>
  <c r="F69" i="83"/>
  <c r="E58" i="55"/>
  <c r="E115" i="55"/>
  <c r="E167" i="55"/>
  <c r="G225" i="53"/>
  <c r="G157" i="53"/>
  <c r="F51" i="83"/>
  <c r="E40" i="55"/>
  <c r="E97" i="55"/>
  <c r="E149" i="55"/>
  <c r="G54" i="53"/>
  <c r="G107" i="53"/>
  <c r="G123" i="83"/>
  <c r="E63" i="83"/>
  <c r="D52" i="55"/>
  <c r="D109" i="55"/>
  <c r="D161" i="55"/>
  <c r="F231" i="53"/>
  <c r="F163" i="53"/>
  <c r="E83" i="83"/>
  <c r="D22" i="84"/>
  <c r="D53" i="84"/>
  <c r="E91" i="83"/>
  <c r="D30" i="84"/>
  <c r="D61" i="84"/>
  <c r="F52" i="83"/>
  <c r="E41" i="55"/>
  <c r="E98" i="55"/>
  <c r="E150" i="55"/>
  <c r="F54" i="83"/>
  <c r="E43" i="55"/>
  <c r="E100" i="55"/>
  <c r="E152" i="55"/>
  <c r="E94" i="83"/>
  <c r="D33" i="84"/>
  <c r="E57" i="55"/>
  <c r="E114" i="55"/>
  <c r="E166" i="55"/>
  <c r="F68" i="83"/>
  <c r="F95" i="83"/>
  <c r="E34" i="84"/>
  <c r="E62" i="84"/>
  <c r="E56" i="55"/>
  <c r="E113" i="55"/>
  <c r="E165" i="55"/>
  <c r="F67" i="83"/>
  <c r="F236" i="53"/>
  <c r="F168" i="53"/>
  <c r="E84" i="83"/>
  <c r="D23" i="84"/>
  <c r="D54" i="84"/>
  <c r="F131" i="29"/>
  <c r="E182" i="53"/>
  <c r="D197" i="55"/>
  <c r="H124" i="29"/>
  <c r="I154" i="29"/>
  <c r="H139" i="29"/>
  <c r="I34" i="29"/>
  <c r="I139" i="29"/>
  <c r="H34" i="29"/>
  <c r="I169" i="29"/>
  <c r="D198" i="55"/>
  <c r="E178" i="55"/>
  <c r="D125" i="55"/>
  <c r="F181" i="55"/>
  <c r="F192" i="55"/>
  <c r="D120" i="55"/>
  <c r="F189" i="55"/>
  <c r="C129" i="55"/>
  <c r="E182" i="55"/>
  <c r="E193" i="55"/>
  <c r="D121" i="55"/>
  <c r="F179" i="55"/>
  <c r="F190" i="55"/>
  <c r="C130" i="55"/>
  <c r="E183" i="55"/>
  <c r="E194" i="55"/>
  <c r="D123" i="55"/>
  <c r="F180" i="55"/>
  <c r="F191" i="55"/>
  <c r="E188" i="53"/>
  <c r="E48" i="61"/>
  <c r="E119" i="53"/>
  <c r="D191" i="53"/>
  <c r="E35" i="61"/>
  <c r="E15" i="61"/>
  <c r="D261" i="53"/>
  <c r="D263" i="53"/>
  <c r="E115" i="53"/>
  <c r="F247" i="53"/>
  <c r="F20" i="53"/>
  <c r="F73" i="53"/>
  <c r="F103" i="81"/>
  <c r="E81" i="81"/>
  <c r="D27" i="72"/>
  <c r="D51" i="72"/>
  <c r="F74" i="81"/>
  <c r="E20" i="72"/>
  <c r="E44" i="72"/>
  <c r="E59" i="81"/>
  <c r="D28" i="55"/>
  <c r="D85" i="55"/>
  <c r="D137" i="55"/>
  <c r="F210" i="53"/>
  <c r="F142" i="53"/>
  <c r="E53" i="81"/>
  <c r="L53" i="81"/>
  <c r="D22" i="55"/>
  <c r="D79" i="55"/>
  <c r="D131" i="55"/>
  <c r="G14" i="53"/>
  <c r="G67" i="53"/>
  <c r="G97" i="81"/>
  <c r="E85" i="81"/>
  <c r="D31" i="72"/>
  <c r="D55" i="72"/>
  <c r="E56" i="81"/>
  <c r="D25" i="55"/>
  <c r="D82" i="55"/>
  <c r="D134" i="55"/>
  <c r="C32" i="72"/>
  <c r="E37" i="72"/>
  <c r="C33" i="55"/>
  <c r="F105" i="81"/>
  <c r="F22" i="53"/>
  <c r="F75" i="53"/>
  <c r="F49" i="81"/>
  <c r="M49" i="81"/>
  <c r="E18" i="55"/>
  <c r="E75" i="55"/>
  <c r="E127" i="55"/>
  <c r="G99" i="81"/>
  <c r="G16" i="53"/>
  <c r="G69" i="53"/>
  <c r="E247" i="53"/>
  <c r="E183" i="53"/>
  <c r="G71" i="81"/>
  <c r="F17" i="72"/>
  <c r="F41" i="72"/>
  <c r="H92" i="81"/>
  <c r="I9" i="53"/>
  <c r="I62" i="53"/>
  <c r="H9" i="53"/>
  <c r="H62" i="53"/>
  <c r="F47" i="81"/>
  <c r="M47" i="81"/>
  <c r="E16" i="55"/>
  <c r="E73" i="55"/>
  <c r="G133" i="53"/>
  <c r="G201" i="53"/>
  <c r="E251" i="53"/>
  <c r="E187" i="53"/>
  <c r="E77" i="81"/>
  <c r="D23" i="72"/>
  <c r="D47" i="72"/>
  <c r="F104" i="81"/>
  <c r="F21" i="53"/>
  <c r="F74" i="53"/>
  <c r="E83" i="81"/>
  <c r="D29" i="72"/>
  <c r="D53" i="72"/>
  <c r="F70" i="81"/>
  <c r="E16" i="72"/>
  <c r="E40" i="72"/>
  <c r="E78" i="81"/>
  <c r="D24" i="72"/>
  <c r="D48" i="72"/>
  <c r="G46" i="81"/>
  <c r="F15" i="55"/>
  <c r="F72" i="55"/>
  <c r="F124" i="55"/>
  <c r="E84" i="81"/>
  <c r="D30" i="72"/>
  <c r="D54" i="72"/>
  <c r="E68" i="55"/>
  <c r="F218" i="53"/>
  <c r="F150" i="53"/>
  <c r="G132" i="53"/>
  <c r="G200" i="53"/>
  <c r="E58" i="81"/>
  <c r="D27" i="55"/>
  <c r="D84" i="55"/>
  <c r="D136" i="55"/>
  <c r="H13" i="53"/>
  <c r="H66" i="53"/>
  <c r="H96" i="81"/>
  <c r="I13" i="53"/>
  <c r="I66" i="53"/>
  <c r="F252" i="53"/>
  <c r="F188" i="53"/>
  <c r="G98" i="81"/>
  <c r="G15" i="53"/>
  <c r="G68" i="53"/>
  <c r="F110" i="81"/>
  <c r="F27" i="53"/>
  <c r="F80" i="53"/>
  <c r="G137" i="53"/>
  <c r="G205" i="53"/>
  <c r="H198" i="53"/>
  <c r="H130" i="53"/>
  <c r="D71" i="72"/>
  <c r="D70" i="72"/>
  <c r="H202" i="53"/>
  <c r="H134" i="53"/>
  <c r="E79" i="81"/>
  <c r="D25" i="72"/>
  <c r="D49" i="72"/>
  <c r="G67" i="81"/>
  <c r="F13" i="72"/>
  <c r="F69" i="81"/>
  <c r="E15" i="72"/>
  <c r="E39" i="72"/>
  <c r="F50" i="81"/>
  <c r="M50" i="81"/>
  <c r="E19" i="55"/>
  <c r="E76" i="55"/>
  <c r="E128" i="55"/>
  <c r="F48" i="81"/>
  <c r="M48" i="81"/>
  <c r="E17" i="55"/>
  <c r="E74" i="55"/>
  <c r="E126" i="55"/>
  <c r="D79" i="72"/>
  <c r="D78" i="72"/>
  <c r="F213" i="53"/>
  <c r="F145" i="53"/>
  <c r="G95" i="81"/>
  <c r="G12" i="53"/>
  <c r="G65" i="53"/>
  <c r="F207" i="53"/>
  <c r="F139" i="53"/>
  <c r="F212" i="53"/>
  <c r="F144" i="53"/>
  <c r="D63" i="72"/>
  <c r="D64" i="72"/>
  <c r="E76" i="81"/>
  <c r="D22" i="72"/>
  <c r="D46" i="72"/>
  <c r="F208" i="53"/>
  <c r="F140" i="53"/>
  <c r="F217" i="53"/>
  <c r="F149" i="53"/>
  <c r="G42" i="81"/>
  <c r="F11" i="55"/>
  <c r="F112" i="81"/>
  <c r="F29" i="53"/>
  <c r="F82" i="53"/>
  <c r="F73" i="81"/>
  <c r="E19" i="72"/>
  <c r="E43" i="72"/>
  <c r="G94" i="81"/>
  <c r="G11" i="53"/>
  <c r="G64" i="53"/>
  <c r="B65" i="55"/>
  <c r="D184" i="55"/>
  <c r="D185" i="55"/>
  <c r="B8" i="21"/>
  <c r="C32" i="29"/>
  <c r="B10" i="55"/>
  <c r="D195" i="55"/>
  <c r="E82" i="81"/>
  <c r="D28" i="72"/>
  <c r="D52" i="72"/>
  <c r="E57" i="81"/>
  <c r="D26" i="55"/>
  <c r="D83" i="55"/>
  <c r="D135" i="55"/>
  <c r="E248" i="53"/>
  <c r="E184" i="53"/>
  <c r="F75" i="81"/>
  <c r="E21" i="72"/>
  <c r="E45" i="72"/>
  <c r="F43" i="81"/>
  <c r="M43" i="81"/>
  <c r="E12" i="55"/>
  <c r="E69" i="55"/>
  <c r="F211" i="53"/>
  <c r="F143" i="53"/>
  <c r="E114" i="53"/>
  <c r="E255" i="53"/>
  <c r="C95" i="72"/>
  <c r="C96" i="72"/>
  <c r="F44" i="81"/>
  <c r="M44" i="81"/>
  <c r="E13" i="55"/>
  <c r="E70" i="55"/>
  <c r="E122" i="55"/>
  <c r="F61" i="81"/>
  <c r="E30" i="55"/>
  <c r="E87" i="55"/>
  <c r="E139" i="55"/>
  <c r="G93" i="81"/>
  <c r="G10" i="53"/>
  <c r="G63" i="53"/>
  <c r="F214" i="53"/>
  <c r="F146" i="53"/>
  <c r="E116" i="53"/>
  <c r="E60" i="81"/>
  <c r="D29" i="55"/>
  <c r="D86" i="55"/>
  <c r="D138" i="55"/>
  <c r="F141" i="53"/>
  <c r="F209" i="53"/>
  <c r="G136" i="53"/>
  <c r="G204" i="53"/>
  <c r="F216" i="53"/>
  <c r="F148" i="53"/>
  <c r="E55" i="81"/>
  <c r="D24" i="55"/>
  <c r="D81" i="55"/>
  <c r="D133" i="55"/>
  <c r="E52" i="81"/>
  <c r="L52" i="81"/>
  <c r="D21" i="55"/>
  <c r="D78" i="55"/>
  <c r="F45" i="81"/>
  <c r="M45" i="81"/>
  <c r="E14" i="55"/>
  <c r="E71" i="55"/>
  <c r="F72" i="81"/>
  <c r="E18" i="72"/>
  <c r="E42" i="72"/>
  <c r="F24" i="53"/>
  <c r="F77" i="53"/>
  <c r="F107" i="81"/>
  <c r="F101" i="81"/>
  <c r="F18" i="53"/>
  <c r="F71" i="53"/>
  <c r="F106" i="81"/>
  <c r="F23" i="53"/>
  <c r="F76" i="53"/>
  <c r="F68" i="81"/>
  <c r="E14" i="72"/>
  <c r="E38" i="72"/>
  <c r="F102" i="81"/>
  <c r="F19" i="53"/>
  <c r="F72" i="53"/>
  <c r="E51" i="81"/>
  <c r="L51" i="81"/>
  <c r="D20" i="55"/>
  <c r="D77" i="55"/>
  <c r="E54" i="81"/>
  <c r="D23" i="55"/>
  <c r="D80" i="55"/>
  <c r="D132" i="55"/>
  <c r="E80" i="81"/>
  <c r="D26" i="72"/>
  <c r="D50" i="72"/>
  <c r="F111" i="81"/>
  <c r="F28" i="53"/>
  <c r="F81" i="53"/>
  <c r="G199" i="53"/>
  <c r="G131" i="53"/>
  <c r="B12" i="72"/>
  <c r="B35" i="72"/>
  <c r="E62" i="81"/>
  <c r="D31" i="55"/>
  <c r="D88" i="55"/>
  <c r="D140" i="55"/>
  <c r="F108" i="81"/>
  <c r="F25" i="53"/>
  <c r="F78" i="53"/>
  <c r="G203" i="53"/>
  <c r="G135" i="53"/>
  <c r="E118" i="53"/>
  <c r="E254" i="53"/>
  <c r="F36" i="21"/>
  <c r="C9" i="21"/>
  <c r="B9" i="21"/>
  <c r="D165" i="72"/>
  <c r="D167" i="72"/>
  <c r="F8" i="61"/>
  <c r="E164" i="72"/>
  <c r="E167" i="72"/>
  <c r="F175" i="72"/>
  <c r="F177" i="72"/>
  <c r="F161" i="29"/>
  <c r="J146" i="72"/>
  <c r="H9" i="21"/>
  <c r="F176" i="29"/>
  <c r="F146" i="29"/>
  <c r="I8" i="61"/>
  <c r="H164" i="72"/>
  <c r="G165" i="72"/>
  <c r="G167" i="72"/>
  <c r="F24" i="68"/>
  <c r="J210" i="55"/>
  <c r="G28" i="21"/>
  <c r="F9" i="21"/>
  <c r="K51" i="61"/>
  <c r="J165" i="72"/>
  <c r="I146" i="72"/>
  <c r="I51" i="61"/>
  <c r="F123" i="29"/>
  <c r="F153" i="29"/>
  <c r="F138" i="29"/>
  <c r="F33" i="29"/>
  <c r="F168" i="29"/>
  <c r="L55" i="22"/>
  <c r="M39" i="22"/>
  <c r="K23" i="22"/>
  <c r="G35" i="21"/>
  <c r="N38" i="22"/>
  <c r="N40" i="22"/>
  <c r="O37" i="22"/>
  <c r="M54" i="22"/>
  <c r="F85" i="22"/>
  <c r="H11" i="29"/>
  <c r="G60" i="29"/>
  <c r="H96" i="29"/>
  <c r="E49" i="22"/>
  <c r="D64" i="22"/>
  <c r="D62" i="22"/>
  <c r="C13" i="69"/>
  <c r="C15" i="69"/>
  <c r="D50" i="22"/>
  <c r="E85" i="22"/>
  <c r="F60" i="29"/>
  <c r="G96" i="29"/>
  <c r="G11" i="29"/>
  <c r="K64" i="22"/>
  <c r="B85" i="22"/>
  <c r="D96" i="29"/>
  <c r="C60" i="29"/>
  <c r="D11" i="29"/>
  <c r="L45" i="22"/>
  <c r="M42" i="22"/>
  <c r="I60" i="29"/>
  <c r="H85" i="22"/>
  <c r="J96" i="29"/>
  <c r="J11" i="29"/>
  <c r="C85" i="22"/>
  <c r="E96" i="29"/>
  <c r="E11" i="29"/>
  <c r="D60" i="29"/>
  <c r="B86" i="22"/>
  <c r="L47" i="22"/>
  <c r="K65" i="22"/>
  <c r="G85" i="22"/>
  <c r="I11" i="29"/>
  <c r="I96" i="29"/>
  <c r="H60" i="29"/>
  <c r="M59" i="22"/>
  <c r="M60" i="22"/>
  <c r="D85" i="22"/>
  <c r="F11" i="29"/>
  <c r="E60" i="29"/>
  <c r="F96" i="29"/>
  <c r="H155" i="29"/>
  <c r="H125" i="29"/>
  <c r="H170" i="29"/>
  <c r="H35" i="29"/>
  <c r="H140" i="29"/>
  <c r="H11" i="21"/>
  <c r="K36" i="61"/>
  <c r="K55" i="48"/>
  <c r="E45" i="84"/>
  <c r="F91" i="83"/>
  <c r="E30" i="84"/>
  <c r="E61" i="84"/>
  <c r="H175" i="53"/>
  <c r="H240" i="53"/>
  <c r="G47" i="83"/>
  <c r="F36" i="55"/>
  <c r="F93" i="55"/>
  <c r="F145" i="55"/>
  <c r="G75" i="83"/>
  <c r="F14" i="84"/>
  <c r="G53" i="83"/>
  <c r="F42" i="55"/>
  <c r="F99" i="55"/>
  <c r="F151" i="55"/>
  <c r="H224" i="53"/>
  <c r="H156" i="53"/>
  <c r="G96" i="83"/>
  <c r="F35" i="84"/>
  <c r="F63" i="84"/>
  <c r="F58" i="83"/>
  <c r="E47" i="55"/>
  <c r="E104" i="55"/>
  <c r="E156" i="55"/>
  <c r="G70" i="83"/>
  <c r="F59" i="55"/>
  <c r="F116" i="55"/>
  <c r="F168" i="55"/>
  <c r="G45" i="53"/>
  <c r="G98" i="53"/>
  <c r="G114" i="83"/>
  <c r="G231" i="53"/>
  <c r="G163" i="53"/>
  <c r="F84" i="83"/>
  <c r="E23" i="84"/>
  <c r="E54" i="84"/>
  <c r="F94" i="83"/>
  <c r="E33" i="84"/>
  <c r="C13" i="21"/>
  <c r="F40" i="61"/>
  <c r="D39" i="84"/>
  <c r="H109" i="83"/>
  <c r="I40" i="53"/>
  <c r="I93" i="53"/>
  <c r="H40" i="53"/>
  <c r="H93" i="53"/>
  <c r="E92" i="55"/>
  <c r="E144" i="55"/>
  <c r="F61" i="83"/>
  <c r="E50" i="55"/>
  <c r="E107" i="55"/>
  <c r="E159" i="55"/>
  <c r="H33" i="53"/>
  <c r="H86" i="53"/>
  <c r="H102" i="83"/>
  <c r="I33" i="53"/>
  <c r="I86" i="53"/>
  <c r="G76" i="83"/>
  <c r="F15" i="84"/>
  <c r="F46" i="84"/>
  <c r="F39" i="55"/>
  <c r="F96" i="55"/>
  <c r="F148" i="55"/>
  <c r="G50" i="83"/>
  <c r="G42" i="53"/>
  <c r="G95" i="53"/>
  <c r="G111" i="83"/>
  <c r="F90" i="83"/>
  <c r="E29" i="84"/>
  <c r="E60" i="84"/>
  <c r="G97" i="83"/>
  <c r="F36" i="84"/>
  <c r="F64" i="84"/>
  <c r="G67" i="83"/>
  <c r="F56" i="55"/>
  <c r="F113" i="55"/>
  <c r="F165" i="55"/>
  <c r="F83" i="83"/>
  <c r="E22" i="84"/>
  <c r="E53" i="84"/>
  <c r="G51" i="83"/>
  <c r="F40" i="55"/>
  <c r="F97" i="55"/>
  <c r="F149" i="55"/>
  <c r="H41" i="53"/>
  <c r="H94" i="53"/>
  <c r="H110" i="83"/>
  <c r="I41" i="53"/>
  <c r="I94" i="53"/>
  <c r="G82" i="83"/>
  <c r="F21" i="84"/>
  <c r="F52" i="84"/>
  <c r="G98" i="83"/>
  <c r="F37" i="84"/>
  <c r="F65" i="84"/>
  <c r="H229" i="53"/>
  <c r="H161" i="53"/>
  <c r="F88" i="83"/>
  <c r="E27" i="84"/>
  <c r="E58" i="84"/>
  <c r="F55" i="83"/>
  <c r="E44" i="55"/>
  <c r="E101" i="55"/>
  <c r="E153" i="55"/>
  <c r="G46" i="83"/>
  <c r="F35" i="55"/>
  <c r="G78" i="83"/>
  <c r="F17" i="84"/>
  <c r="F48" i="84"/>
  <c r="H154" i="53"/>
  <c r="H222" i="53"/>
  <c r="G49" i="83"/>
  <c r="F38" i="55"/>
  <c r="F95" i="55"/>
  <c r="F147" i="55"/>
  <c r="G168" i="53"/>
  <c r="G236" i="53"/>
  <c r="H108" i="83"/>
  <c r="I39" i="53"/>
  <c r="I92" i="53"/>
  <c r="H39" i="53"/>
  <c r="H92" i="53"/>
  <c r="H54" i="53"/>
  <c r="H107" i="53"/>
  <c r="H123" i="83"/>
  <c r="I54" i="53"/>
  <c r="I107" i="53"/>
  <c r="F43" i="55"/>
  <c r="F100" i="55"/>
  <c r="F152" i="55"/>
  <c r="G54" i="83"/>
  <c r="H230" i="53"/>
  <c r="H162" i="53"/>
  <c r="H105" i="83"/>
  <c r="I36" i="53"/>
  <c r="I89" i="53"/>
  <c r="H36" i="53"/>
  <c r="H89" i="53"/>
  <c r="H38" i="53"/>
  <c r="H91" i="53"/>
  <c r="H107" i="83"/>
  <c r="I38" i="53"/>
  <c r="I91" i="53"/>
  <c r="G48" i="53"/>
  <c r="G101" i="53"/>
  <c r="G117" i="83"/>
  <c r="G52" i="53"/>
  <c r="G105" i="53"/>
  <c r="H173" i="53"/>
  <c r="G121" i="83"/>
  <c r="G47" i="53"/>
  <c r="G100" i="53"/>
  <c r="G116" i="83"/>
  <c r="G53" i="53"/>
  <c r="G106" i="53"/>
  <c r="H174" i="53"/>
  <c r="G122" i="83"/>
  <c r="H228" i="53"/>
  <c r="H160" i="53"/>
  <c r="D61" i="55"/>
  <c r="G233" i="53"/>
  <c r="G165" i="53"/>
  <c r="G164" i="84"/>
  <c r="G167" i="84"/>
  <c r="E125" i="84"/>
  <c r="E142" i="84"/>
  <c r="G155" i="84"/>
  <c r="G163" i="84"/>
  <c r="E126" i="84"/>
  <c r="E143" i="84"/>
  <c r="G156" i="84"/>
  <c r="E124" i="84"/>
  <c r="E141" i="84"/>
  <c r="E32" i="84"/>
  <c r="F93" i="83"/>
  <c r="F87" i="83"/>
  <c r="E26" i="84"/>
  <c r="E57" i="84"/>
  <c r="H157" i="53"/>
  <c r="H225" i="53"/>
  <c r="H159" i="53"/>
  <c r="H227" i="53"/>
  <c r="G237" i="53"/>
  <c r="G169" i="53"/>
  <c r="F60" i="83"/>
  <c r="E49" i="55"/>
  <c r="E106" i="55"/>
  <c r="E158" i="55"/>
  <c r="F89" i="83"/>
  <c r="E28" i="84"/>
  <c r="E59" i="84"/>
  <c r="F56" i="83"/>
  <c r="E45" i="55"/>
  <c r="E102" i="55"/>
  <c r="E154" i="55"/>
  <c r="D165" i="84"/>
  <c r="D166" i="84"/>
  <c r="C172" i="29"/>
  <c r="C127" i="29"/>
  <c r="C157" i="29"/>
  <c r="C142" i="29"/>
  <c r="C37" i="29"/>
  <c r="G79" i="83"/>
  <c r="F18" i="84"/>
  <c r="F49" i="84"/>
  <c r="G234" i="53"/>
  <c r="G166" i="53"/>
  <c r="G43" i="53"/>
  <c r="G96" i="53"/>
  <c r="G112" i="83"/>
  <c r="G95" i="83"/>
  <c r="F34" i="84"/>
  <c r="F62" i="84"/>
  <c r="G52" i="83"/>
  <c r="F41" i="55"/>
  <c r="F98" i="55"/>
  <c r="F150" i="55"/>
  <c r="G238" i="53"/>
  <c r="G170" i="53"/>
  <c r="H125" i="83"/>
  <c r="I56" i="53"/>
  <c r="I109" i="53"/>
  <c r="H56" i="53"/>
  <c r="H109" i="53"/>
  <c r="H124" i="83"/>
  <c r="I55" i="53"/>
  <c r="I108" i="53"/>
  <c r="H55" i="53"/>
  <c r="H108" i="53"/>
  <c r="F19" i="84"/>
  <c r="F50" i="84"/>
  <c r="G80" i="83"/>
  <c r="G239" i="53"/>
  <c r="G171" i="53"/>
  <c r="H37" i="53"/>
  <c r="H90" i="53"/>
  <c r="H106" i="83"/>
  <c r="I37" i="53"/>
  <c r="I90" i="53"/>
  <c r="H34" i="53"/>
  <c r="H87" i="53"/>
  <c r="H103" i="83"/>
  <c r="I34" i="53"/>
  <c r="I87" i="53"/>
  <c r="G235" i="53"/>
  <c r="G167" i="53"/>
  <c r="G48" i="83"/>
  <c r="F37" i="55"/>
  <c r="F94" i="55"/>
  <c r="F146" i="55"/>
  <c r="F92" i="83"/>
  <c r="E31" i="84"/>
  <c r="E24" i="84"/>
  <c r="E55" i="84"/>
  <c r="F85" i="83"/>
  <c r="E46" i="55"/>
  <c r="E103" i="55"/>
  <c r="E155" i="55"/>
  <c r="F57" i="83"/>
  <c r="F62" i="83"/>
  <c r="E51" i="55"/>
  <c r="E108" i="55"/>
  <c r="E160" i="55"/>
  <c r="H57" i="53"/>
  <c r="H110" i="53"/>
  <c r="H126" i="83"/>
  <c r="I57" i="53"/>
  <c r="I110" i="53"/>
  <c r="H104" i="83"/>
  <c r="I35" i="53"/>
  <c r="I88" i="53"/>
  <c r="H35" i="53"/>
  <c r="H88" i="53"/>
  <c r="C42" i="84"/>
  <c r="C12" i="84"/>
  <c r="G68" i="83"/>
  <c r="F57" i="55"/>
  <c r="F114" i="55"/>
  <c r="F166" i="55"/>
  <c r="B67" i="55"/>
  <c r="F63" i="83"/>
  <c r="E52" i="55"/>
  <c r="E109" i="55"/>
  <c r="E161" i="55"/>
  <c r="G69" i="83"/>
  <c r="F58" i="55"/>
  <c r="F115" i="55"/>
  <c r="F167" i="55"/>
  <c r="G49" i="53"/>
  <c r="G102" i="53"/>
  <c r="G118" i="83"/>
  <c r="G51" i="53"/>
  <c r="G104" i="53"/>
  <c r="H172" i="53"/>
  <c r="G120" i="83"/>
  <c r="F86" i="83"/>
  <c r="E25" i="84"/>
  <c r="E56" i="84"/>
  <c r="H177" i="53"/>
  <c r="H242" i="53"/>
  <c r="H241" i="53"/>
  <c r="H176" i="53"/>
  <c r="G50" i="53"/>
  <c r="G103" i="53"/>
  <c r="G119" i="83"/>
  <c r="H158" i="53"/>
  <c r="H226" i="53"/>
  <c r="G81" i="83"/>
  <c r="F20" i="84"/>
  <c r="F51" i="84"/>
  <c r="H223" i="53"/>
  <c r="H155" i="53"/>
  <c r="G46" i="53"/>
  <c r="G99" i="53"/>
  <c r="G115" i="83"/>
  <c r="F59" i="83"/>
  <c r="E48" i="55"/>
  <c r="E105" i="55"/>
  <c r="E157" i="55"/>
  <c r="G44" i="53"/>
  <c r="G97" i="53"/>
  <c r="G113" i="83"/>
  <c r="G164" i="53"/>
  <c r="G232" i="53"/>
  <c r="F154" i="84"/>
  <c r="F159" i="84"/>
  <c r="F168" i="84"/>
  <c r="F169" i="84"/>
  <c r="G77" i="83"/>
  <c r="F16" i="84"/>
  <c r="F47" i="84"/>
  <c r="H243" i="53"/>
  <c r="H178" i="53"/>
  <c r="G131" i="29"/>
  <c r="C152" i="29"/>
  <c r="C167" i="29"/>
  <c r="E37" i="61"/>
  <c r="E42" i="61"/>
  <c r="B9" i="69"/>
  <c r="C31" i="68"/>
  <c r="C122" i="29"/>
  <c r="C137" i="29"/>
  <c r="G24" i="68"/>
  <c r="E50" i="61"/>
  <c r="E198" i="55"/>
  <c r="E197" i="55"/>
  <c r="F178" i="55"/>
  <c r="E120" i="55"/>
  <c r="G189" i="55"/>
  <c r="D130" i="55"/>
  <c r="F183" i="55"/>
  <c r="F194" i="55"/>
  <c r="E123" i="55"/>
  <c r="G180" i="55"/>
  <c r="G191" i="55"/>
  <c r="E16" i="61"/>
  <c r="D129" i="55"/>
  <c r="F182" i="55"/>
  <c r="F193" i="55"/>
  <c r="E125" i="55"/>
  <c r="G181" i="55"/>
  <c r="G192" i="55"/>
  <c r="E121" i="55"/>
  <c r="G179" i="55"/>
  <c r="G190" i="55"/>
  <c r="B12" i="21"/>
  <c r="C36" i="29"/>
  <c r="F6" i="61"/>
  <c r="E260" i="53"/>
  <c r="E191" i="53"/>
  <c r="F35" i="61"/>
  <c r="F183" i="53"/>
  <c r="F119" i="53"/>
  <c r="G252" i="53"/>
  <c r="F116" i="53"/>
  <c r="G248" i="53"/>
  <c r="F255" i="53"/>
  <c r="F118" i="53"/>
  <c r="G251" i="53"/>
  <c r="F251" i="53"/>
  <c r="F187" i="53"/>
  <c r="F51" i="81"/>
  <c r="M51" i="81"/>
  <c r="E20" i="55"/>
  <c r="E77" i="55"/>
  <c r="G72" i="81"/>
  <c r="F18" i="72"/>
  <c r="F42" i="72"/>
  <c r="G44" i="81"/>
  <c r="F13" i="55"/>
  <c r="F70" i="55"/>
  <c r="F122" i="55"/>
  <c r="H94" i="81"/>
  <c r="I11" i="53"/>
  <c r="I64" i="53"/>
  <c r="H11" i="53"/>
  <c r="H64" i="53"/>
  <c r="F76" i="81"/>
  <c r="E22" i="72"/>
  <c r="H95" i="81"/>
  <c r="I12" i="53"/>
  <c r="I65" i="53"/>
  <c r="H12" i="53"/>
  <c r="H65" i="53"/>
  <c r="F37" i="72"/>
  <c r="G110" i="81"/>
  <c r="G27" i="53"/>
  <c r="G80" i="53"/>
  <c r="F78" i="81"/>
  <c r="E24" i="72"/>
  <c r="E48" i="72"/>
  <c r="F15" i="61"/>
  <c r="F48" i="61"/>
  <c r="F20" i="72"/>
  <c r="F44" i="72"/>
  <c r="G74" i="81"/>
  <c r="G141" i="53"/>
  <c r="G209" i="53"/>
  <c r="G217" i="53"/>
  <c r="G149" i="53"/>
  <c r="G208" i="53"/>
  <c r="G140" i="53"/>
  <c r="G212" i="53"/>
  <c r="G144" i="53"/>
  <c r="G107" i="81"/>
  <c r="G24" i="53"/>
  <c r="G77" i="53"/>
  <c r="F254" i="53"/>
  <c r="F60" i="81"/>
  <c r="E29" i="55"/>
  <c r="E86" i="55"/>
  <c r="E138" i="55"/>
  <c r="G61" i="81"/>
  <c r="F30" i="55"/>
  <c r="F87" i="55"/>
  <c r="F139" i="55"/>
  <c r="F68" i="55"/>
  <c r="D33" i="55"/>
  <c r="G50" i="81"/>
  <c r="F19" i="55"/>
  <c r="F76" i="55"/>
  <c r="F128" i="55"/>
  <c r="H67" i="81"/>
  <c r="H13" i="72"/>
  <c r="G13" i="72"/>
  <c r="H136" i="53"/>
  <c r="H204" i="53"/>
  <c r="J202" i="53"/>
  <c r="J134" i="53"/>
  <c r="E70" i="72"/>
  <c r="E71" i="72"/>
  <c r="G142" i="53"/>
  <c r="G210" i="53"/>
  <c r="H137" i="53"/>
  <c r="H205" i="53"/>
  <c r="G211" i="53"/>
  <c r="G143" i="53"/>
  <c r="F85" i="81"/>
  <c r="E31" i="72"/>
  <c r="E55" i="72"/>
  <c r="F53" i="81"/>
  <c r="M53" i="81"/>
  <c r="E22" i="55"/>
  <c r="E79" i="55"/>
  <c r="E131" i="55"/>
  <c r="C126" i="29"/>
  <c r="G68" i="81"/>
  <c r="F14" i="72"/>
  <c r="F38" i="72"/>
  <c r="G43" i="81"/>
  <c r="F12" i="55"/>
  <c r="F69" i="55"/>
  <c r="G112" i="81"/>
  <c r="G29" i="53"/>
  <c r="G82" i="53"/>
  <c r="F58" i="81"/>
  <c r="E27" i="55"/>
  <c r="E84" i="55"/>
  <c r="E136" i="55"/>
  <c r="F77" i="81"/>
  <c r="E23" i="72"/>
  <c r="E47" i="72"/>
  <c r="F62" i="81"/>
  <c r="E31" i="55"/>
  <c r="E88" i="55"/>
  <c r="E140" i="55"/>
  <c r="G111" i="81"/>
  <c r="G28" i="53"/>
  <c r="G81" i="53"/>
  <c r="F54" i="81"/>
  <c r="E23" i="55"/>
  <c r="E80" i="55"/>
  <c r="E132" i="55"/>
  <c r="G102" i="81"/>
  <c r="G19" i="53"/>
  <c r="G72" i="53"/>
  <c r="G106" i="81"/>
  <c r="G23" i="53"/>
  <c r="G76" i="53"/>
  <c r="G145" i="53"/>
  <c r="G213" i="53"/>
  <c r="G45" i="81"/>
  <c r="F14" i="55"/>
  <c r="F71" i="55"/>
  <c r="F55" i="81"/>
  <c r="E24" i="55"/>
  <c r="E81" i="55"/>
  <c r="E133" i="55"/>
  <c r="H199" i="53"/>
  <c r="H131" i="53"/>
  <c r="D32" i="72"/>
  <c r="G75" i="81"/>
  <c r="F21" i="72"/>
  <c r="F45" i="72"/>
  <c r="F57" i="81"/>
  <c r="E26" i="55"/>
  <c r="E83" i="55"/>
  <c r="E135" i="55"/>
  <c r="G73" i="81"/>
  <c r="F19" i="72"/>
  <c r="F43" i="72"/>
  <c r="H42" i="81"/>
  <c r="H11" i="55"/>
  <c r="G11" i="55"/>
  <c r="H98" i="81"/>
  <c r="I15" i="53"/>
  <c r="I68" i="53"/>
  <c r="H15" i="53"/>
  <c r="H68" i="53"/>
  <c r="I202" i="53"/>
  <c r="I134" i="53"/>
  <c r="H46" i="81"/>
  <c r="H15" i="55"/>
  <c r="H72" i="55"/>
  <c r="H124" i="55"/>
  <c r="G15" i="55"/>
  <c r="G72" i="55"/>
  <c r="G124" i="55"/>
  <c r="G70" i="81"/>
  <c r="F16" i="72"/>
  <c r="F40" i="72"/>
  <c r="G104" i="81"/>
  <c r="G21" i="53"/>
  <c r="G74" i="53"/>
  <c r="G47" i="81"/>
  <c r="F16" i="55"/>
  <c r="F73" i="55"/>
  <c r="H71" i="81"/>
  <c r="H17" i="72"/>
  <c r="H41" i="72"/>
  <c r="G17" i="72"/>
  <c r="G41" i="72"/>
  <c r="H99" i="81"/>
  <c r="I16" i="53"/>
  <c r="I69" i="53"/>
  <c r="H16" i="53"/>
  <c r="H69" i="53"/>
  <c r="G105" i="81"/>
  <c r="G22" i="53"/>
  <c r="G75" i="53"/>
  <c r="C35" i="72"/>
  <c r="C12" i="72"/>
  <c r="H97" i="81"/>
  <c r="I14" i="53"/>
  <c r="I67" i="53"/>
  <c r="H14" i="53"/>
  <c r="H67" i="53"/>
  <c r="F59" i="81"/>
  <c r="E28" i="55"/>
  <c r="E85" i="55"/>
  <c r="E137" i="55"/>
  <c r="F81" i="81"/>
  <c r="E27" i="72"/>
  <c r="E51" i="72"/>
  <c r="B22" i="21"/>
  <c r="D275" i="53"/>
  <c r="D277" i="53"/>
  <c r="G108" i="81"/>
  <c r="G25" i="53"/>
  <c r="G78" i="53"/>
  <c r="F80" i="81"/>
  <c r="E26" i="72"/>
  <c r="E50" i="72"/>
  <c r="G101" i="81"/>
  <c r="G18" i="53"/>
  <c r="G71" i="53"/>
  <c r="F52" i="81"/>
  <c r="M52" i="81"/>
  <c r="E21" i="55"/>
  <c r="E78" i="55"/>
  <c r="F246" i="53"/>
  <c r="F182" i="53"/>
  <c r="F82" i="81"/>
  <c r="E28" i="72"/>
  <c r="E52" i="72"/>
  <c r="F84" i="81"/>
  <c r="E30" i="72"/>
  <c r="E54" i="72"/>
  <c r="F83" i="81"/>
  <c r="E29" i="72"/>
  <c r="E53" i="72"/>
  <c r="J198" i="53"/>
  <c r="J130" i="53"/>
  <c r="G49" i="81"/>
  <c r="F18" i="55"/>
  <c r="F75" i="55"/>
  <c r="F127" i="55"/>
  <c r="F56" i="81"/>
  <c r="E25" i="55"/>
  <c r="E82" i="55"/>
  <c r="E134" i="55"/>
  <c r="G146" i="53"/>
  <c r="G214" i="53"/>
  <c r="E64" i="72"/>
  <c r="E63" i="72"/>
  <c r="G207" i="53"/>
  <c r="G139" i="53"/>
  <c r="F114" i="53"/>
  <c r="E78" i="72"/>
  <c r="E79" i="72"/>
  <c r="F115" i="53"/>
  <c r="F248" i="53"/>
  <c r="F184" i="53"/>
  <c r="H10" i="53"/>
  <c r="H63" i="53"/>
  <c r="H93" i="81"/>
  <c r="I10" i="53"/>
  <c r="I63" i="53"/>
  <c r="H132" i="53"/>
  <c r="H200" i="53"/>
  <c r="G150" i="53"/>
  <c r="G218" i="53"/>
  <c r="H133" i="53"/>
  <c r="H201" i="53"/>
  <c r="G48" i="81"/>
  <c r="F17" i="55"/>
  <c r="F74" i="55"/>
  <c r="F126" i="55"/>
  <c r="G69" i="81"/>
  <c r="F15" i="72"/>
  <c r="F39" i="72"/>
  <c r="F79" i="81"/>
  <c r="E25" i="72"/>
  <c r="E49" i="72"/>
  <c r="G216" i="53"/>
  <c r="G148" i="53"/>
  <c r="D95" i="72"/>
  <c r="D96" i="72"/>
  <c r="I198" i="53"/>
  <c r="I130" i="53"/>
  <c r="C10" i="55"/>
  <c r="E195" i="55"/>
  <c r="C65" i="55"/>
  <c r="E184" i="55"/>
  <c r="E185" i="55"/>
  <c r="H203" i="53"/>
  <c r="H135" i="53"/>
  <c r="G103" i="81"/>
  <c r="G20" i="53"/>
  <c r="G73" i="53"/>
  <c r="G176" i="29"/>
  <c r="E175" i="72"/>
  <c r="E177" i="72"/>
  <c r="G161" i="29"/>
  <c r="G146" i="29"/>
  <c r="C19" i="21"/>
  <c r="D175" i="72"/>
  <c r="D177" i="72"/>
  <c r="B19" i="21"/>
  <c r="D168" i="29"/>
  <c r="D123" i="29"/>
  <c r="D153" i="29"/>
  <c r="D33" i="29"/>
  <c r="D138" i="29"/>
  <c r="C123" i="29"/>
  <c r="C33" i="29"/>
  <c r="C138" i="29"/>
  <c r="C153" i="29"/>
  <c r="C168" i="29"/>
  <c r="B15" i="21"/>
  <c r="C6" i="68"/>
  <c r="M55" i="22"/>
  <c r="G36" i="21"/>
  <c r="G175" i="72"/>
  <c r="G177" i="72"/>
  <c r="E19" i="21"/>
  <c r="J8" i="61"/>
  <c r="I164" i="72"/>
  <c r="H165" i="72"/>
  <c r="H167" i="72"/>
  <c r="H28" i="21"/>
  <c r="G9" i="21"/>
  <c r="J51" i="61"/>
  <c r="G153" i="29"/>
  <c r="G138" i="29"/>
  <c r="G123" i="29"/>
  <c r="G33" i="29"/>
  <c r="G168" i="29"/>
  <c r="I168" i="29"/>
  <c r="I33" i="29"/>
  <c r="I123" i="29"/>
  <c r="I153" i="29"/>
  <c r="I138" i="29"/>
  <c r="N39" i="22"/>
  <c r="H35" i="21"/>
  <c r="M56" i="22"/>
  <c r="N53" i="22"/>
  <c r="E64" i="22"/>
  <c r="F49" i="22"/>
  <c r="M61" i="22"/>
  <c r="N58" i="22"/>
  <c r="L48" i="22"/>
  <c r="L62" i="22"/>
  <c r="M43" i="22"/>
  <c r="M44" i="22"/>
  <c r="O38" i="22"/>
  <c r="E47" i="22"/>
  <c r="D65" i="22"/>
  <c r="I155" i="29"/>
  <c r="I35" i="29"/>
  <c r="I170" i="29"/>
  <c r="I125" i="29"/>
  <c r="I140" i="29"/>
  <c r="F92" i="55"/>
  <c r="F144" i="55"/>
  <c r="H113" i="83"/>
  <c r="I44" i="53"/>
  <c r="I97" i="53"/>
  <c r="H44" i="53"/>
  <c r="H97" i="53"/>
  <c r="G41" i="55"/>
  <c r="G98" i="55"/>
  <c r="G150" i="55"/>
  <c r="H52" i="83"/>
  <c r="H41" i="55"/>
  <c r="H98" i="55"/>
  <c r="H150" i="55"/>
  <c r="G18" i="84"/>
  <c r="G49" i="84"/>
  <c r="H79" i="83"/>
  <c r="H18" i="84"/>
  <c r="H49" i="84"/>
  <c r="G154" i="84"/>
  <c r="G159" i="84"/>
  <c r="G168" i="84"/>
  <c r="G169" i="84"/>
  <c r="G35" i="55"/>
  <c r="H46" i="83"/>
  <c r="H35" i="55"/>
  <c r="G37" i="84"/>
  <c r="G65" i="84"/>
  <c r="H98" i="83"/>
  <c r="H37" i="84"/>
  <c r="H65" i="84"/>
  <c r="G83" i="83"/>
  <c r="F22" i="84"/>
  <c r="F53" i="84"/>
  <c r="H42" i="53"/>
  <c r="H95" i="53"/>
  <c r="H111" i="83"/>
  <c r="I42" i="53"/>
  <c r="I95" i="53"/>
  <c r="J222" i="53"/>
  <c r="J154" i="53"/>
  <c r="D12" i="84"/>
  <c r="D42" i="84"/>
  <c r="H96" i="83"/>
  <c r="H35" i="84"/>
  <c r="H63" i="84"/>
  <c r="G35" i="84"/>
  <c r="G63" i="84"/>
  <c r="G36" i="55"/>
  <c r="G93" i="55"/>
  <c r="G145" i="55"/>
  <c r="H47" i="83"/>
  <c r="H36" i="55"/>
  <c r="H93" i="55"/>
  <c r="H145" i="55"/>
  <c r="J161" i="53"/>
  <c r="J229" i="53"/>
  <c r="H165" i="53"/>
  <c r="H233" i="53"/>
  <c r="G20" i="84"/>
  <c r="G51" i="84"/>
  <c r="H81" i="83"/>
  <c r="H20" i="84"/>
  <c r="H51" i="84"/>
  <c r="H69" i="83"/>
  <c r="H58" i="55"/>
  <c r="H115" i="55"/>
  <c r="H167" i="55"/>
  <c r="G58" i="55"/>
  <c r="G115" i="55"/>
  <c r="G167" i="55"/>
  <c r="I224" i="53"/>
  <c r="I156" i="53"/>
  <c r="G85" i="83"/>
  <c r="F24" i="84"/>
  <c r="F55" i="84"/>
  <c r="J155" i="53"/>
  <c r="J223" i="53"/>
  <c r="I241" i="53"/>
  <c r="I176" i="53"/>
  <c r="F124" i="84"/>
  <c r="F141" i="84"/>
  <c r="F125" i="84"/>
  <c r="F142" i="84"/>
  <c r="H155" i="84"/>
  <c r="H164" i="84"/>
  <c r="H163" i="84"/>
  <c r="H167" i="84"/>
  <c r="F126" i="84"/>
  <c r="F143" i="84"/>
  <c r="H156" i="84"/>
  <c r="G56" i="83"/>
  <c r="F45" i="55"/>
  <c r="F102" i="55"/>
  <c r="F154" i="55"/>
  <c r="H117" i="83"/>
  <c r="I48" i="53"/>
  <c r="I101" i="53"/>
  <c r="H48" i="53"/>
  <c r="H101" i="53"/>
  <c r="G43" i="55"/>
  <c r="G100" i="55"/>
  <c r="G152" i="55"/>
  <c r="H54" i="83"/>
  <c r="H43" i="55"/>
  <c r="H100" i="55"/>
  <c r="H152" i="55"/>
  <c r="H231" i="53"/>
  <c r="H163" i="53"/>
  <c r="I222" i="53"/>
  <c r="I154" i="53"/>
  <c r="H45" i="53"/>
  <c r="H98" i="53"/>
  <c r="H114" i="83"/>
  <c r="I45" i="53"/>
  <c r="I98" i="53"/>
  <c r="E165" i="84"/>
  <c r="E166" i="84"/>
  <c r="F53" i="61"/>
  <c r="H76" i="83"/>
  <c r="H15" i="84"/>
  <c r="H46" i="84"/>
  <c r="G15" i="84"/>
  <c r="G46" i="84"/>
  <c r="G16" i="84"/>
  <c r="G47" i="84"/>
  <c r="H77" i="83"/>
  <c r="H16" i="84"/>
  <c r="H47" i="84"/>
  <c r="J224" i="53"/>
  <c r="J156" i="53"/>
  <c r="I155" i="53"/>
  <c r="I223" i="53"/>
  <c r="J241" i="53"/>
  <c r="J176" i="53"/>
  <c r="H95" i="83"/>
  <c r="H34" i="84"/>
  <c r="H62" i="84"/>
  <c r="G34" i="84"/>
  <c r="G62" i="84"/>
  <c r="H237" i="53"/>
  <c r="H169" i="53"/>
  <c r="H49" i="83"/>
  <c r="H38" i="55"/>
  <c r="H95" i="55"/>
  <c r="H147" i="55"/>
  <c r="G38" i="55"/>
  <c r="G95" i="55"/>
  <c r="G147" i="55"/>
  <c r="G55" i="83"/>
  <c r="F44" i="55"/>
  <c r="F101" i="55"/>
  <c r="F153" i="55"/>
  <c r="G21" i="84"/>
  <c r="G52" i="84"/>
  <c r="H82" i="83"/>
  <c r="H21" i="84"/>
  <c r="H52" i="84"/>
  <c r="G56" i="55"/>
  <c r="G113" i="55"/>
  <c r="G165" i="55"/>
  <c r="H67" i="83"/>
  <c r="H56" i="55"/>
  <c r="H113" i="55"/>
  <c r="H165" i="55"/>
  <c r="D157" i="29"/>
  <c r="D172" i="29"/>
  <c r="D37" i="29"/>
  <c r="D127" i="29"/>
  <c r="D142" i="29"/>
  <c r="H166" i="53"/>
  <c r="H234" i="53"/>
  <c r="G90" i="83"/>
  <c r="F29" i="84"/>
  <c r="F60" i="84"/>
  <c r="G59" i="83"/>
  <c r="F48" i="55"/>
  <c r="F105" i="55"/>
  <c r="F157" i="55"/>
  <c r="F25" i="84"/>
  <c r="F56" i="84"/>
  <c r="G86" i="83"/>
  <c r="G63" i="83"/>
  <c r="F52" i="55"/>
  <c r="F109" i="55"/>
  <c r="F161" i="55"/>
  <c r="J243" i="53"/>
  <c r="J178" i="53"/>
  <c r="J158" i="53"/>
  <c r="J226" i="53"/>
  <c r="I242" i="53"/>
  <c r="I177" i="53"/>
  <c r="H112" i="83"/>
  <c r="I43" i="53"/>
  <c r="I96" i="53"/>
  <c r="H43" i="53"/>
  <c r="H96" i="53"/>
  <c r="G89" i="83"/>
  <c r="F28" i="84"/>
  <c r="F59" i="84"/>
  <c r="H53" i="53"/>
  <c r="H106" i="53"/>
  <c r="I174" i="53"/>
  <c r="H122" i="83"/>
  <c r="I53" i="53"/>
  <c r="I106" i="53"/>
  <c r="J174" i="53"/>
  <c r="J227" i="53"/>
  <c r="J159" i="53"/>
  <c r="J240" i="53"/>
  <c r="J175" i="53"/>
  <c r="J230" i="53"/>
  <c r="J162" i="53"/>
  <c r="C67" i="55"/>
  <c r="G61" i="83"/>
  <c r="F50" i="55"/>
  <c r="F107" i="55"/>
  <c r="F159" i="55"/>
  <c r="G57" i="83"/>
  <c r="F46" i="55"/>
  <c r="F103" i="55"/>
  <c r="F155" i="55"/>
  <c r="E18" i="61"/>
  <c r="E21" i="61"/>
  <c r="E53" i="61"/>
  <c r="H121" i="83"/>
  <c r="I52" i="53"/>
  <c r="I105" i="53"/>
  <c r="H52" i="53"/>
  <c r="H105" i="53"/>
  <c r="J173" i="53"/>
  <c r="I173" i="53"/>
  <c r="H46" i="53"/>
  <c r="H99" i="53"/>
  <c r="H115" i="83"/>
  <c r="I46" i="53"/>
  <c r="I99" i="53"/>
  <c r="H50" i="53"/>
  <c r="H103" i="53"/>
  <c r="H119" i="83"/>
  <c r="I50" i="53"/>
  <c r="I103" i="53"/>
  <c r="H120" i="83"/>
  <c r="I51" i="53"/>
  <c r="I104" i="53"/>
  <c r="H51" i="53"/>
  <c r="H104" i="53"/>
  <c r="J172" i="53"/>
  <c r="I172" i="53"/>
  <c r="I243" i="53"/>
  <c r="I178" i="53"/>
  <c r="G92" i="83"/>
  <c r="G31" i="84"/>
  <c r="F31" i="84"/>
  <c r="I226" i="53"/>
  <c r="I158" i="53"/>
  <c r="J177" i="53"/>
  <c r="J242" i="53"/>
  <c r="H232" i="53"/>
  <c r="H164" i="53"/>
  <c r="I159" i="53"/>
  <c r="I227" i="53"/>
  <c r="I175" i="53"/>
  <c r="I240" i="53"/>
  <c r="F27" i="84"/>
  <c r="F58" i="84"/>
  <c r="G88" i="83"/>
  <c r="I230" i="53"/>
  <c r="I162" i="53"/>
  <c r="G39" i="55"/>
  <c r="G96" i="55"/>
  <c r="G148" i="55"/>
  <c r="H50" i="83"/>
  <c r="H39" i="55"/>
  <c r="H96" i="55"/>
  <c r="H148" i="55"/>
  <c r="E61" i="55"/>
  <c r="G94" i="83"/>
  <c r="G33" i="84"/>
  <c r="F33" i="84"/>
  <c r="G59" i="55"/>
  <c r="G116" i="55"/>
  <c r="G168" i="55"/>
  <c r="H70" i="83"/>
  <c r="H59" i="55"/>
  <c r="H116" i="55"/>
  <c r="H168" i="55"/>
  <c r="H53" i="83"/>
  <c r="H42" i="55"/>
  <c r="H99" i="55"/>
  <c r="H151" i="55"/>
  <c r="G42" i="55"/>
  <c r="G99" i="55"/>
  <c r="G151" i="55"/>
  <c r="G91" i="83"/>
  <c r="F30" i="84"/>
  <c r="F61" i="84"/>
  <c r="H80" i="83"/>
  <c r="H19" i="84"/>
  <c r="H50" i="84"/>
  <c r="G19" i="84"/>
  <c r="G50" i="84"/>
  <c r="D13" i="21"/>
  <c r="G40" i="61"/>
  <c r="H167" i="53"/>
  <c r="H235" i="53"/>
  <c r="H239" i="53"/>
  <c r="H171" i="53"/>
  <c r="G60" i="83"/>
  <c r="F49" i="55"/>
  <c r="F106" i="55"/>
  <c r="F158" i="55"/>
  <c r="G87" i="83"/>
  <c r="F26" i="84"/>
  <c r="F57" i="84"/>
  <c r="H116" i="83"/>
  <c r="I47" i="53"/>
  <c r="I100" i="53"/>
  <c r="H47" i="53"/>
  <c r="H100" i="53"/>
  <c r="I225" i="53"/>
  <c r="I157" i="53"/>
  <c r="I228" i="53"/>
  <c r="I160" i="53"/>
  <c r="H97" i="83"/>
  <c r="H36" i="84"/>
  <c r="H64" i="84"/>
  <c r="G36" i="84"/>
  <c r="G64" i="84"/>
  <c r="F45" i="84"/>
  <c r="E39" i="84"/>
  <c r="H170" i="53"/>
  <c r="H238" i="53"/>
  <c r="E55" i="61"/>
  <c r="B25" i="69"/>
  <c r="C12" i="68"/>
  <c r="H49" i="53"/>
  <c r="H102" i="53"/>
  <c r="H118" i="83"/>
  <c r="I49" i="53"/>
  <c r="I102" i="53"/>
  <c r="H68" i="83"/>
  <c r="H57" i="55"/>
  <c r="H114" i="55"/>
  <c r="H166" i="55"/>
  <c r="G57" i="55"/>
  <c r="G114" i="55"/>
  <c r="G166" i="55"/>
  <c r="F51" i="55"/>
  <c r="F108" i="55"/>
  <c r="F160" i="55"/>
  <c r="G62" i="83"/>
  <c r="G37" i="55"/>
  <c r="G94" i="55"/>
  <c r="G146" i="55"/>
  <c r="H48" i="83"/>
  <c r="H37" i="55"/>
  <c r="H94" i="55"/>
  <c r="H146" i="55"/>
  <c r="G93" i="83"/>
  <c r="G32" i="84"/>
  <c r="F32" i="84"/>
  <c r="H236" i="53"/>
  <c r="H168" i="53"/>
  <c r="J225" i="53"/>
  <c r="J157" i="53"/>
  <c r="J228" i="53"/>
  <c r="J160" i="53"/>
  <c r="H78" i="83"/>
  <c r="H17" i="84"/>
  <c r="H48" i="84"/>
  <c r="G17" i="84"/>
  <c r="G48" i="84"/>
  <c r="G40" i="55"/>
  <c r="G97" i="55"/>
  <c r="G149" i="55"/>
  <c r="H51" i="83"/>
  <c r="H40" i="55"/>
  <c r="H97" i="55"/>
  <c r="H149" i="55"/>
  <c r="I161" i="53"/>
  <c r="I229" i="53"/>
  <c r="G84" i="83"/>
  <c r="F23" i="84"/>
  <c r="F54" i="84"/>
  <c r="G58" i="83"/>
  <c r="F47" i="55"/>
  <c r="F104" i="55"/>
  <c r="F156" i="55"/>
  <c r="G14" i="84"/>
  <c r="H75" i="83"/>
  <c r="H14" i="84"/>
  <c r="H131" i="29"/>
  <c r="F37" i="61"/>
  <c r="F42" i="61"/>
  <c r="C9" i="69"/>
  <c r="D31" i="68"/>
  <c r="C8" i="21"/>
  <c r="D137" i="29"/>
  <c r="G187" i="53"/>
  <c r="C141" i="29"/>
  <c r="C171" i="29"/>
  <c r="C156" i="29"/>
  <c r="C159" i="29"/>
  <c r="F16" i="61"/>
  <c r="G7" i="61"/>
  <c r="F199" i="55"/>
  <c r="F197" i="55"/>
  <c r="F198" i="55"/>
  <c r="G178" i="55"/>
  <c r="F125" i="55"/>
  <c r="H181" i="55"/>
  <c r="H192" i="55"/>
  <c r="F123" i="55"/>
  <c r="H180" i="55"/>
  <c r="H191" i="55"/>
  <c r="F121" i="55"/>
  <c r="H179" i="55"/>
  <c r="H190" i="55"/>
  <c r="F50" i="61"/>
  <c r="F55" i="61"/>
  <c r="C25" i="69"/>
  <c r="D12" i="68"/>
  <c r="E129" i="55"/>
  <c r="G182" i="55"/>
  <c r="G193" i="55"/>
  <c r="D200" i="55"/>
  <c r="D202" i="55"/>
  <c r="F7" i="61"/>
  <c r="E130" i="55"/>
  <c r="G183" i="55"/>
  <c r="G194" i="55"/>
  <c r="F120" i="55"/>
  <c r="H189" i="55"/>
  <c r="D167" i="29"/>
  <c r="D32" i="29"/>
  <c r="C12" i="21"/>
  <c r="G184" i="53"/>
  <c r="C144" i="29"/>
  <c r="C129" i="29"/>
  <c r="G188" i="53"/>
  <c r="C174" i="29"/>
  <c r="G114" i="53"/>
  <c r="H246" i="53"/>
  <c r="G48" i="61"/>
  <c r="F191" i="53"/>
  <c r="G35" i="61"/>
  <c r="G15" i="61"/>
  <c r="H182" i="53"/>
  <c r="J199" i="53"/>
  <c r="J131" i="53"/>
  <c r="H211" i="53"/>
  <c r="H143" i="53"/>
  <c r="H142" i="53"/>
  <c r="H210" i="53"/>
  <c r="H75" i="81"/>
  <c r="H21" i="72"/>
  <c r="H45" i="72"/>
  <c r="G21" i="72"/>
  <c r="G45" i="72"/>
  <c r="J201" i="53"/>
  <c r="J133" i="53"/>
  <c r="C39" i="29"/>
  <c r="H141" i="53"/>
  <c r="H209" i="53"/>
  <c r="G79" i="81"/>
  <c r="F25" i="72"/>
  <c r="F49" i="72"/>
  <c r="G17" i="55"/>
  <c r="G74" i="55"/>
  <c r="G126" i="55"/>
  <c r="H48" i="81"/>
  <c r="H17" i="55"/>
  <c r="H74" i="55"/>
  <c r="H126" i="55"/>
  <c r="I199" i="53"/>
  <c r="I131" i="53"/>
  <c r="G84" i="81"/>
  <c r="F30" i="72"/>
  <c r="F54" i="72"/>
  <c r="F28" i="72"/>
  <c r="F52" i="72"/>
  <c r="G82" i="81"/>
  <c r="G52" i="81"/>
  <c r="F21" i="55"/>
  <c r="F78" i="55"/>
  <c r="G80" i="81"/>
  <c r="F26" i="72"/>
  <c r="F50" i="72"/>
  <c r="J203" i="53"/>
  <c r="J135" i="53"/>
  <c r="H22" i="53"/>
  <c r="H75" i="53"/>
  <c r="H105" i="81"/>
  <c r="I22" i="53"/>
  <c r="I75" i="53"/>
  <c r="H104" i="81"/>
  <c r="I21" i="53"/>
  <c r="I74" i="53"/>
  <c r="H21" i="53"/>
  <c r="H74" i="53"/>
  <c r="J204" i="53"/>
  <c r="J136" i="53"/>
  <c r="G68" i="55"/>
  <c r="D12" i="72"/>
  <c r="D35" i="72"/>
  <c r="H45" i="81"/>
  <c r="H14" i="55"/>
  <c r="H71" i="55"/>
  <c r="G14" i="55"/>
  <c r="G71" i="55"/>
  <c r="H106" i="81"/>
  <c r="I23" i="53"/>
  <c r="I76" i="53"/>
  <c r="H23" i="53"/>
  <c r="H76" i="53"/>
  <c r="G54" i="81"/>
  <c r="F23" i="55"/>
  <c r="F80" i="55"/>
  <c r="F132" i="55"/>
  <c r="G77" i="81"/>
  <c r="F23" i="72"/>
  <c r="F47" i="72"/>
  <c r="H112" i="81"/>
  <c r="I29" i="53"/>
  <c r="I82" i="53"/>
  <c r="H29" i="53"/>
  <c r="H82" i="53"/>
  <c r="G37" i="72"/>
  <c r="D10" i="55"/>
  <c r="F195" i="55"/>
  <c r="D65" i="55"/>
  <c r="F184" i="55"/>
  <c r="F185" i="55"/>
  <c r="G37" i="61"/>
  <c r="H61" i="81"/>
  <c r="H30" i="55"/>
  <c r="H87" i="55"/>
  <c r="H139" i="55"/>
  <c r="G30" i="55"/>
  <c r="G87" i="55"/>
  <c r="G139" i="55"/>
  <c r="H145" i="53"/>
  <c r="H213" i="53"/>
  <c r="H74" i="81"/>
  <c r="H20" i="72"/>
  <c r="H44" i="72"/>
  <c r="G20" i="72"/>
  <c r="G44" i="72"/>
  <c r="E46" i="72"/>
  <c r="E32" i="72"/>
  <c r="G247" i="53"/>
  <c r="G183" i="53"/>
  <c r="G56" i="81"/>
  <c r="F25" i="55"/>
  <c r="F82" i="55"/>
  <c r="F134" i="55"/>
  <c r="I203" i="53"/>
  <c r="I135" i="53"/>
  <c r="G255" i="53"/>
  <c r="H150" i="53"/>
  <c r="H218" i="53"/>
  <c r="E33" i="55"/>
  <c r="J200" i="53"/>
  <c r="J132" i="53"/>
  <c r="H103" i="81"/>
  <c r="I20" i="53"/>
  <c r="I73" i="53"/>
  <c r="H20" i="53"/>
  <c r="H73" i="53"/>
  <c r="G118" i="53"/>
  <c r="H49" i="81"/>
  <c r="H18" i="55"/>
  <c r="H75" i="55"/>
  <c r="H127" i="55"/>
  <c r="G18" i="55"/>
  <c r="G75" i="55"/>
  <c r="G127" i="55"/>
  <c r="H207" i="53"/>
  <c r="H139" i="53"/>
  <c r="G116" i="53"/>
  <c r="G115" i="53"/>
  <c r="H146" i="53"/>
  <c r="H214" i="53"/>
  <c r="G59" i="81"/>
  <c r="F28" i="55"/>
  <c r="F85" i="55"/>
  <c r="F137" i="55"/>
  <c r="I205" i="53"/>
  <c r="I137" i="53"/>
  <c r="F71" i="72"/>
  <c r="F70" i="72"/>
  <c r="H68" i="55"/>
  <c r="G57" i="81"/>
  <c r="F26" i="55"/>
  <c r="F83" i="55"/>
  <c r="F135" i="55"/>
  <c r="H208" i="53"/>
  <c r="H140" i="53"/>
  <c r="H217" i="53"/>
  <c r="H149" i="53"/>
  <c r="G62" i="81"/>
  <c r="F31" i="55"/>
  <c r="F88" i="55"/>
  <c r="F140" i="55"/>
  <c r="F64" i="72"/>
  <c r="F63" i="72"/>
  <c r="G85" i="81"/>
  <c r="F31" i="72"/>
  <c r="F55" i="72"/>
  <c r="H37" i="72"/>
  <c r="H107" i="81"/>
  <c r="I24" i="53"/>
  <c r="I77" i="53"/>
  <c r="H24" i="53"/>
  <c r="H77" i="53"/>
  <c r="G78" i="81"/>
  <c r="F24" i="72"/>
  <c r="F48" i="72"/>
  <c r="G76" i="81"/>
  <c r="F22" i="72"/>
  <c r="F46" i="72"/>
  <c r="H44" i="81"/>
  <c r="H13" i="55"/>
  <c r="H70" i="55"/>
  <c r="H122" i="55"/>
  <c r="G13" i="55"/>
  <c r="G70" i="55"/>
  <c r="G122" i="55"/>
  <c r="G51" i="81"/>
  <c r="F20" i="55"/>
  <c r="F77" i="55"/>
  <c r="G254" i="53"/>
  <c r="G81" i="81"/>
  <c r="F27" i="72"/>
  <c r="F51" i="72"/>
  <c r="I204" i="53"/>
  <c r="I136" i="53"/>
  <c r="H73" i="81"/>
  <c r="H19" i="72"/>
  <c r="H43" i="72"/>
  <c r="G19" i="72"/>
  <c r="G43" i="72"/>
  <c r="H212" i="53"/>
  <c r="H144" i="53"/>
  <c r="E96" i="72"/>
  <c r="E95" i="72"/>
  <c r="G53" i="81"/>
  <c r="F22" i="55"/>
  <c r="F79" i="55"/>
  <c r="F131" i="55"/>
  <c r="H50" i="81"/>
  <c r="H19" i="55"/>
  <c r="H76" i="55"/>
  <c r="H128" i="55"/>
  <c r="G19" i="55"/>
  <c r="G76" i="55"/>
  <c r="G128" i="55"/>
  <c r="E261" i="53"/>
  <c r="E263" i="53"/>
  <c r="G6" i="61"/>
  <c r="F260" i="53"/>
  <c r="H27" i="53"/>
  <c r="H80" i="53"/>
  <c r="H110" i="81"/>
  <c r="I27" i="53"/>
  <c r="I80" i="53"/>
  <c r="H72" i="81"/>
  <c r="H18" i="72"/>
  <c r="H42" i="72"/>
  <c r="G18" i="72"/>
  <c r="G42" i="72"/>
  <c r="G119" i="53"/>
  <c r="H69" i="81"/>
  <c r="H15" i="72"/>
  <c r="H39" i="72"/>
  <c r="G15" i="72"/>
  <c r="G39" i="72"/>
  <c r="G182" i="53"/>
  <c r="G246" i="53"/>
  <c r="G83" i="81"/>
  <c r="F29" i="72"/>
  <c r="F53" i="72"/>
  <c r="H18" i="53"/>
  <c r="H71" i="53"/>
  <c r="H101" i="81"/>
  <c r="I18" i="53"/>
  <c r="I71" i="53"/>
  <c r="H108" i="81"/>
  <c r="I25" i="53"/>
  <c r="I78" i="53"/>
  <c r="H25" i="53"/>
  <c r="H78" i="53"/>
  <c r="J205" i="53"/>
  <c r="J137" i="53"/>
  <c r="H47" i="81"/>
  <c r="H16" i="55"/>
  <c r="H73" i="55"/>
  <c r="G16" i="55"/>
  <c r="G73" i="55"/>
  <c r="H70" i="81"/>
  <c r="H16" i="72"/>
  <c r="H40" i="72"/>
  <c r="G16" i="72"/>
  <c r="G40" i="72"/>
  <c r="G55" i="81"/>
  <c r="F24" i="55"/>
  <c r="F81" i="55"/>
  <c r="F133" i="55"/>
  <c r="H102" i="81"/>
  <c r="I19" i="53"/>
  <c r="I72" i="53"/>
  <c r="H19" i="53"/>
  <c r="H72" i="53"/>
  <c r="H111" i="81"/>
  <c r="I28" i="53"/>
  <c r="I81" i="53"/>
  <c r="H28" i="53"/>
  <c r="H81" i="53"/>
  <c r="G58" i="81"/>
  <c r="F27" i="55"/>
  <c r="F84" i="55"/>
  <c r="F136" i="55"/>
  <c r="H43" i="81"/>
  <c r="H12" i="55"/>
  <c r="H69" i="55"/>
  <c r="G12" i="55"/>
  <c r="G69" i="55"/>
  <c r="H68" i="81"/>
  <c r="H14" i="72"/>
  <c r="H38" i="72"/>
  <c r="G14" i="72"/>
  <c r="G38" i="72"/>
  <c r="G60" i="81"/>
  <c r="F29" i="55"/>
  <c r="F86" i="55"/>
  <c r="F138" i="55"/>
  <c r="H216" i="53"/>
  <c r="H148" i="53"/>
  <c r="I201" i="53"/>
  <c r="I133" i="53"/>
  <c r="I200" i="53"/>
  <c r="I132" i="53"/>
  <c r="F78" i="72"/>
  <c r="F79" i="72"/>
  <c r="D122" i="29"/>
  <c r="D152" i="29"/>
  <c r="H161" i="29"/>
  <c r="H146" i="29"/>
  <c r="H24" i="68"/>
  <c r="H176" i="29"/>
  <c r="K8" i="61"/>
  <c r="J164" i="72"/>
  <c r="J167" i="72"/>
  <c r="I165" i="72"/>
  <c r="I167" i="72"/>
  <c r="H175" i="72"/>
  <c r="H177" i="72"/>
  <c r="F19" i="21"/>
  <c r="H36" i="21"/>
  <c r="H123" i="29"/>
  <c r="H168" i="29"/>
  <c r="H138" i="29"/>
  <c r="H153" i="29"/>
  <c r="H33" i="29"/>
  <c r="O39" i="22"/>
  <c r="F73" i="86"/>
  <c r="O40" i="22"/>
  <c r="P37" i="22"/>
  <c r="P38" i="22"/>
  <c r="E50" i="22"/>
  <c r="E62" i="22"/>
  <c r="D13" i="69"/>
  <c r="D15" i="69"/>
  <c r="L63" i="22"/>
  <c r="D45" i="29"/>
  <c r="L49" i="22"/>
  <c r="N54" i="22"/>
  <c r="N55" i="22"/>
  <c r="M45" i="22"/>
  <c r="N42" i="22"/>
  <c r="N59" i="22"/>
  <c r="N60" i="22"/>
  <c r="G49" i="22"/>
  <c r="F64" i="22"/>
  <c r="L50" i="22"/>
  <c r="C15" i="21"/>
  <c r="D6" i="68"/>
  <c r="D67" i="55"/>
  <c r="I237" i="53"/>
  <c r="I169" i="53"/>
  <c r="H58" i="83"/>
  <c r="H47" i="55"/>
  <c r="H104" i="55"/>
  <c r="H156" i="55"/>
  <c r="G47" i="55"/>
  <c r="G104" i="55"/>
  <c r="G156" i="55"/>
  <c r="I238" i="53"/>
  <c r="I170" i="53"/>
  <c r="G22" i="84"/>
  <c r="G53" i="84"/>
  <c r="H83" i="83"/>
  <c r="H22" i="84"/>
  <c r="H53" i="84"/>
  <c r="G26" i="84"/>
  <c r="G57" i="84"/>
  <c r="H87" i="83"/>
  <c r="H26" i="84"/>
  <c r="H57" i="84"/>
  <c r="E157" i="29"/>
  <c r="E37" i="29"/>
  <c r="E142" i="29"/>
  <c r="E172" i="29"/>
  <c r="E127" i="29"/>
  <c r="H88" i="83"/>
  <c r="H27" i="84"/>
  <c r="H58" i="84"/>
  <c r="G27" i="84"/>
  <c r="G58" i="84"/>
  <c r="G28" i="84"/>
  <c r="G59" i="84"/>
  <c r="H89" i="83"/>
  <c r="H28" i="84"/>
  <c r="H59" i="84"/>
  <c r="H90" i="83"/>
  <c r="H29" i="84"/>
  <c r="H60" i="84"/>
  <c r="G29" i="84"/>
  <c r="G60" i="84"/>
  <c r="F18" i="61"/>
  <c r="G51" i="55"/>
  <c r="G108" i="55"/>
  <c r="G160" i="55"/>
  <c r="H62" i="83"/>
  <c r="H51" i="55"/>
  <c r="H108" i="55"/>
  <c r="H160" i="55"/>
  <c r="G52" i="55"/>
  <c r="G109" i="55"/>
  <c r="G161" i="55"/>
  <c r="H63" i="83"/>
  <c r="H52" i="55"/>
  <c r="H109" i="55"/>
  <c r="H161" i="55"/>
  <c r="I171" i="53"/>
  <c r="I239" i="53"/>
  <c r="H57" i="83"/>
  <c r="H46" i="55"/>
  <c r="H103" i="55"/>
  <c r="H155" i="55"/>
  <c r="G46" i="55"/>
  <c r="G103" i="55"/>
  <c r="G155" i="55"/>
  <c r="H86" i="83"/>
  <c r="H25" i="84"/>
  <c r="H56" i="84"/>
  <c r="G25" i="84"/>
  <c r="G56" i="84"/>
  <c r="I234" i="53"/>
  <c r="I166" i="53"/>
  <c r="J169" i="53"/>
  <c r="J237" i="53"/>
  <c r="H154" i="84"/>
  <c r="H159" i="84"/>
  <c r="H168" i="84"/>
  <c r="H169" i="84"/>
  <c r="G92" i="55"/>
  <c r="G144" i="55"/>
  <c r="I233" i="53"/>
  <c r="I165" i="53"/>
  <c r="I164" i="53"/>
  <c r="I232" i="53"/>
  <c r="G49" i="55"/>
  <c r="G106" i="55"/>
  <c r="G158" i="55"/>
  <c r="H60" i="83"/>
  <c r="H49" i="55"/>
  <c r="H106" i="55"/>
  <c r="H158" i="55"/>
  <c r="J232" i="53"/>
  <c r="J164" i="53"/>
  <c r="J166" i="53"/>
  <c r="J234" i="53"/>
  <c r="H45" i="84"/>
  <c r="E12" i="84"/>
  <c r="E42" i="84"/>
  <c r="G30" i="84"/>
  <c r="G61" i="84"/>
  <c r="H91" i="83"/>
  <c r="H30" i="84"/>
  <c r="H61" i="84"/>
  <c r="J235" i="53"/>
  <c r="J167" i="53"/>
  <c r="I164" i="84"/>
  <c r="I167" i="84"/>
  <c r="G125" i="84"/>
  <c r="G142" i="84"/>
  <c r="I155" i="84"/>
  <c r="I163" i="84"/>
  <c r="G124" i="84"/>
  <c r="G141" i="84"/>
  <c r="G126" i="84"/>
  <c r="G143" i="84"/>
  <c r="I156" i="84"/>
  <c r="J163" i="53"/>
  <c r="J231" i="53"/>
  <c r="J233" i="53"/>
  <c r="J165" i="53"/>
  <c r="H84" i="83"/>
  <c r="H23" i="84"/>
  <c r="H54" i="84"/>
  <c r="G23" i="84"/>
  <c r="G54" i="84"/>
  <c r="G24" i="84"/>
  <c r="G55" i="84"/>
  <c r="H85" i="83"/>
  <c r="H24" i="84"/>
  <c r="H55" i="84"/>
  <c r="G45" i="84"/>
  <c r="G39" i="84"/>
  <c r="F39" i="84"/>
  <c r="I236" i="53"/>
  <c r="I168" i="53"/>
  <c r="I235" i="53"/>
  <c r="I167" i="53"/>
  <c r="H61" i="83"/>
  <c r="H50" i="55"/>
  <c r="H107" i="55"/>
  <c r="H159" i="55"/>
  <c r="G50" i="55"/>
  <c r="G107" i="55"/>
  <c r="G159" i="55"/>
  <c r="G44" i="55"/>
  <c r="G101" i="55"/>
  <c r="G153" i="55"/>
  <c r="H55" i="83"/>
  <c r="H44" i="55"/>
  <c r="H101" i="55"/>
  <c r="H153" i="55"/>
  <c r="H124" i="84"/>
  <c r="H141" i="84"/>
  <c r="H125" i="84"/>
  <c r="H142" i="84"/>
  <c r="J155" i="84"/>
  <c r="J164" i="84"/>
  <c r="J167" i="84"/>
  <c r="J163" i="84"/>
  <c r="H126" i="84"/>
  <c r="H143" i="84"/>
  <c r="G45" i="55"/>
  <c r="G102" i="55"/>
  <c r="G154" i="55"/>
  <c r="H56" i="83"/>
  <c r="H45" i="55"/>
  <c r="H102" i="55"/>
  <c r="H154" i="55"/>
  <c r="I231" i="53"/>
  <c r="I163" i="53"/>
  <c r="F61" i="55"/>
  <c r="F9" i="61"/>
  <c r="E174" i="84"/>
  <c r="D175" i="84"/>
  <c r="D177" i="84"/>
  <c r="F165" i="84"/>
  <c r="F166" i="84"/>
  <c r="J171" i="53"/>
  <c r="J239" i="53"/>
  <c r="H92" i="55"/>
  <c r="H144" i="55"/>
  <c r="J238" i="53"/>
  <c r="J170" i="53"/>
  <c r="J236" i="53"/>
  <c r="J168" i="53"/>
  <c r="G48" i="55"/>
  <c r="G105" i="55"/>
  <c r="G157" i="55"/>
  <c r="H59" i="83"/>
  <c r="H48" i="55"/>
  <c r="H105" i="55"/>
  <c r="H157" i="55"/>
  <c r="E13" i="21"/>
  <c r="H40" i="61"/>
  <c r="I131" i="29"/>
  <c r="D36" i="29"/>
  <c r="D39" i="29"/>
  <c r="D141" i="29"/>
  <c r="D144" i="29"/>
  <c r="D156" i="29"/>
  <c r="D126" i="29"/>
  <c r="D171" i="29"/>
  <c r="D174" i="29"/>
  <c r="G16" i="61"/>
  <c r="H7" i="61"/>
  <c r="G199" i="55"/>
  <c r="G197" i="55"/>
  <c r="G50" i="61"/>
  <c r="E200" i="55"/>
  <c r="G42" i="61"/>
  <c r="D9" i="69"/>
  <c r="E31" i="68"/>
  <c r="D8" i="21"/>
  <c r="H178" i="55"/>
  <c r="G198" i="55"/>
  <c r="G123" i="55"/>
  <c r="I180" i="55"/>
  <c r="I191" i="55"/>
  <c r="E43" i="61"/>
  <c r="E45" i="61"/>
  <c r="E56" i="61"/>
  <c r="E57" i="61"/>
  <c r="B24" i="69"/>
  <c r="C11" i="68"/>
  <c r="B10" i="69"/>
  <c r="C32" i="68"/>
  <c r="H120" i="55"/>
  <c r="J189" i="55"/>
  <c r="H123" i="55"/>
  <c r="J191" i="55"/>
  <c r="F12" i="61"/>
  <c r="E199" i="55"/>
  <c r="G120" i="55"/>
  <c r="I189" i="55"/>
  <c r="G125" i="55"/>
  <c r="I181" i="55"/>
  <c r="I192" i="55"/>
  <c r="F129" i="55"/>
  <c r="H182" i="55"/>
  <c r="H193" i="55"/>
  <c r="D211" i="55"/>
  <c r="D214" i="55"/>
  <c r="B18" i="21"/>
  <c r="G121" i="55"/>
  <c r="I179" i="55"/>
  <c r="I190" i="55"/>
  <c r="H121" i="55"/>
  <c r="J190" i="55"/>
  <c r="H125" i="55"/>
  <c r="J192" i="55"/>
  <c r="F130" i="55"/>
  <c r="H183" i="55"/>
  <c r="H194" i="55"/>
  <c r="D159" i="29"/>
  <c r="D129" i="29"/>
  <c r="H255" i="53"/>
  <c r="H115" i="53"/>
  <c r="I247" i="53"/>
  <c r="H254" i="53"/>
  <c r="D12" i="21"/>
  <c r="F261" i="53"/>
  <c r="F263" i="53"/>
  <c r="G191" i="53"/>
  <c r="H35" i="61"/>
  <c r="H6" i="61"/>
  <c r="G260" i="53"/>
  <c r="H48" i="61"/>
  <c r="I118" i="53"/>
  <c r="J251" i="53"/>
  <c r="E275" i="53"/>
  <c r="E277" i="53"/>
  <c r="C22" i="21"/>
  <c r="H78" i="81"/>
  <c r="H24" i="72"/>
  <c r="H48" i="72"/>
  <c r="G24" i="72"/>
  <c r="G48" i="72"/>
  <c r="H64" i="72"/>
  <c r="H63" i="72"/>
  <c r="G27" i="55"/>
  <c r="G84" i="55"/>
  <c r="G136" i="55"/>
  <c r="H58" i="81"/>
  <c r="H27" i="55"/>
  <c r="H84" i="55"/>
  <c r="H136" i="55"/>
  <c r="J208" i="53"/>
  <c r="J140" i="53"/>
  <c r="G70" i="72"/>
  <c r="G71" i="72"/>
  <c r="J207" i="53"/>
  <c r="J139" i="53"/>
  <c r="I116" i="53"/>
  <c r="J216" i="53"/>
  <c r="J148" i="53"/>
  <c r="I213" i="53"/>
  <c r="I145" i="53"/>
  <c r="H57" i="81"/>
  <c r="H26" i="55"/>
  <c r="H83" i="55"/>
  <c r="H135" i="55"/>
  <c r="G26" i="55"/>
  <c r="G83" i="55"/>
  <c r="G135" i="55"/>
  <c r="H247" i="53"/>
  <c r="H183" i="53"/>
  <c r="I119" i="53"/>
  <c r="F32" i="72"/>
  <c r="J218" i="53"/>
  <c r="J150" i="53"/>
  <c r="I210" i="53"/>
  <c r="I142" i="53"/>
  <c r="H79" i="81"/>
  <c r="H25" i="72"/>
  <c r="H49" i="72"/>
  <c r="G25" i="72"/>
  <c r="G49" i="72"/>
  <c r="I115" i="53"/>
  <c r="H119" i="53"/>
  <c r="H53" i="81"/>
  <c r="H22" i="55"/>
  <c r="H79" i="55"/>
  <c r="H131" i="55"/>
  <c r="G22" i="55"/>
  <c r="G79" i="55"/>
  <c r="G131" i="55"/>
  <c r="E65" i="55"/>
  <c r="G184" i="55"/>
  <c r="G185" i="55"/>
  <c r="H37" i="61"/>
  <c r="E10" i="55"/>
  <c r="G195" i="55"/>
  <c r="I218" i="53"/>
  <c r="I150" i="53"/>
  <c r="I211" i="53"/>
  <c r="I143" i="53"/>
  <c r="I217" i="53"/>
  <c r="I149" i="53"/>
  <c r="H70" i="72"/>
  <c r="H71" i="72"/>
  <c r="I139" i="53"/>
  <c r="I207" i="53"/>
  <c r="H116" i="53"/>
  <c r="I216" i="53"/>
  <c r="I148" i="53"/>
  <c r="H51" i="81"/>
  <c r="H20" i="55"/>
  <c r="H77" i="55"/>
  <c r="G20" i="55"/>
  <c r="G77" i="55"/>
  <c r="H76" i="81"/>
  <c r="H22" i="72"/>
  <c r="H46" i="72"/>
  <c r="G22" i="72"/>
  <c r="G46" i="72"/>
  <c r="J213" i="53"/>
  <c r="J145" i="53"/>
  <c r="H59" i="81"/>
  <c r="H28" i="55"/>
  <c r="H85" i="55"/>
  <c r="H137" i="55"/>
  <c r="G28" i="55"/>
  <c r="G85" i="55"/>
  <c r="G137" i="55"/>
  <c r="H184" i="53"/>
  <c r="H248" i="53"/>
  <c r="I209" i="53"/>
  <c r="I141" i="53"/>
  <c r="H15" i="61"/>
  <c r="F96" i="72"/>
  <c r="F95" i="72"/>
  <c r="H54" i="81"/>
  <c r="H23" i="55"/>
  <c r="H80" i="55"/>
  <c r="H132" i="55"/>
  <c r="G23" i="55"/>
  <c r="G80" i="55"/>
  <c r="G132" i="55"/>
  <c r="J210" i="53"/>
  <c r="J142" i="53"/>
  <c r="G21" i="55"/>
  <c r="G78" i="55"/>
  <c r="H52" i="81"/>
  <c r="H21" i="55"/>
  <c r="H78" i="55"/>
  <c r="H84" i="81"/>
  <c r="H30" i="72"/>
  <c r="H54" i="72"/>
  <c r="G30" i="72"/>
  <c r="G54" i="72"/>
  <c r="H118" i="53"/>
  <c r="G64" i="72"/>
  <c r="G63" i="72"/>
  <c r="I208" i="53"/>
  <c r="I140" i="53"/>
  <c r="J214" i="53"/>
  <c r="J146" i="53"/>
  <c r="H83" i="81"/>
  <c r="H29" i="72"/>
  <c r="H53" i="72"/>
  <c r="G29" i="72"/>
  <c r="G53" i="72"/>
  <c r="H78" i="72"/>
  <c r="H79" i="72"/>
  <c r="I114" i="53"/>
  <c r="H187" i="53"/>
  <c r="H251" i="53"/>
  <c r="J212" i="53"/>
  <c r="J144" i="53"/>
  <c r="H80" i="81"/>
  <c r="H26" i="72"/>
  <c r="H50" i="72"/>
  <c r="G26" i="72"/>
  <c r="G50" i="72"/>
  <c r="G29" i="55"/>
  <c r="G86" i="55"/>
  <c r="G138" i="55"/>
  <c r="H60" i="81"/>
  <c r="H29" i="55"/>
  <c r="H86" i="55"/>
  <c r="H138" i="55"/>
  <c r="J149" i="53"/>
  <c r="J217" i="53"/>
  <c r="H55" i="81"/>
  <c r="H24" i="55"/>
  <c r="H81" i="55"/>
  <c r="H133" i="55"/>
  <c r="G24" i="55"/>
  <c r="G81" i="55"/>
  <c r="G133" i="55"/>
  <c r="I214" i="53"/>
  <c r="I146" i="53"/>
  <c r="H188" i="53"/>
  <c r="H252" i="53"/>
  <c r="G78" i="72"/>
  <c r="G79" i="72"/>
  <c r="H81" i="81"/>
  <c r="H27" i="72"/>
  <c r="H51" i="72"/>
  <c r="G27" i="72"/>
  <c r="G51" i="72"/>
  <c r="F33" i="55"/>
  <c r="H85" i="81"/>
  <c r="H31" i="72"/>
  <c r="H55" i="72"/>
  <c r="G31" i="72"/>
  <c r="G55" i="72"/>
  <c r="G31" i="55"/>
  <c r="G88" i="55"/>
  <c r="G140" i="55"/>
  <c r="H62" i="81"/>
  <c r="H31" i="55"/>
  <c r="H88" i="55"/>
  <c r="H140" i="55"/>
  <c r="J209" i="53"/>
  <c r="J141" i="53"/>
  <c r="G25" i="55"/>
  <c r="G82" i="55"/>
  <c r="G134" i="55"/>
  <c r="H56" i="81"/>
  <c r="H25" i="55"/>
  <c r="H82" i="55"/>
  <c r="H134" i="55"/>
  <c r="E35" i="72"/>
  <c r="E12" i="72"/>
  <c r="H77" i="81"/>
  <c r="H23" i="72"/>
  <c r="H47" i="72"/>
  <c r="G23" i="72"/>
  <c r="G47" i="72"/>
  <c r="I212" i="53"/>
  <c r="I144" i="53"/>
  <c r="J211" i="53"/>
  <c r="J143" i="53"/>
  <c r="H82" i="81"/>
  <c r="H28" i="72"/>
  <c r="H52" i="72"/>
  <c r="G28" i="72"/>
  <c r="G52" i="72"/>
  <c r="H114" i="53"/>
  <c r="G64" i="86"/>
  <c r="G69" i="86"/>
  <c r="I146" i="29"/>
  <c r="I24" i="68"/>
  <c r="I176" i="29"/>
  <c r="J175" i="72"/>
  <c r="J177" i="72"/>
  <c r="H19" i="21"/>
  <c r="G19" i="21"/>
  <c r="I175" i="72"/>
  <c r="I177" i="72"/>
  <c r="I161" i="29"/>
  <c r="P39" i="22"/>
  <c r="N56" i="22"/>
  <c r="O53" i="22"/>
  <c r="O54" i="22"/>
  <c r="G60" i="86"/>
  <c r="M47" i="22"/>
  <c r="L65" i="22"/>
  <c r="H49" i="22"/>
  <c r="G64" i="22"/>
  <c r="N43" i="22"/>
  <c r="N44" i="22"/>
  <c r="E65" i="22"/>
  <c r="F47" i="22"/>
  <c r="P40" i="22"/>
  <c r="Q37" i="22"/>
  <c r="L64" i="22"/>
  <c r="N61" i="22"/>
  <c r="O58" i="22"/>
  <c r="C86" i="22"/>
  <c r="G9" i="61"/>
  <c r="E175" i="84"/>
  <c r="G12" i="84"/>
  <c r="G42" i="84"/>
  <c r="G166" i="84"/>
  <c r="G165" i="84"/>
  <c r="J154" i="84"/>
  <c r="J168" i="84"/>
  <c r="J169" i="84"/>
  <c r="H39" i="84"/>
  <c r="F13" i="21"/>
  <c r="I40" i="61"/>
  <c r="B23" i="21"/>
  <c r="B25" i="21"/>
  <c r="C162" i="29"/>
  <c r="C163" i="29"/>
  <c r="C164" i="29"/>
  <c r="G53" i="61"/>
  <c r="G55" i="61"/>
  <c r="D25" i="69"/>
  <c r="E12" i="68"/>
  <c r="G18" i="61"/>
  <c r="J156" i="84"/>
  <c r="D186" i="84"/>
  <c r="D188" i="84"/>
  <c r="G61" i="55"/>
  <c r="F21" i="61"/>
  <c r="F43" i="61"/>
  <c r="F45" i="61"/>
  <c r="F56" i="61"/>
  <c r="C24" i="69"/>
  <c r="C27" i="69"/>
  <c r="E67" i="55"/>
  <c r="E177" i="84"/>
  <c r="I154" i="84"/>
  <c r="I159" i="84"/>
  <c r="I168" i="84"/>
  <c r="I169" i="84"/>
  <c r="F12" i="84"/>
  <c r="F42" i="84"/>
  <c r="F142" i="29"/>
  <c r="F157" i="29"/>
  <c r="F37" i="29"/>
  <c r="F127" i="29"/>
  <c r="F172" i="29"/>
  <c r="H61" i="55"/>
  <c r="D15" i="21"/>
  <c r="E6" i="68"/>
  <c r="G21" i="61"/>
  <c r="D10" i="69"/>
  <c r="E8" i="21"/>
  <c r="F122" i="29"/>
  <c r="F200" i="55"/>
  <c r="F202" i="55"/>
  <c r="F211" i="55"/>
  <c r="F214" i="55"/>
  <c r="E202" i="55"/>
  <c r="C18" i="21"/>
  <c r="J179" i="55"/>
  <c r="E152" i="29"/>
  <c r="E122" i="29"/>
  <c r="E167" i="29"/>
  <c r="E137" i="29"/>
  <c r="E32" i="29"/>
  <c r="J180" i="55"/>
  <c r="H198" i="55"/>
  <c r="I178" i="55"/>
  <c r="H50" i="61"/>
  <c r="H197" i="55"/>
  <c r="J178" i="55"/>
  <c r="J41" i="21"/>
  <c r="C23" i="68"/>
  <c r="B27" i="69"/>
  <c r="C41" i="29"/>
  <c r="C43" i="29"/>
  <c r="C47" i="29"/>
  <c r="B38" i="21"/>
  <c r="B40" i="21"/>
  <c r="C177" i="29"/>
  <c r="C178" i="29"/>
  <c r="C179" i="29"/>
  <c r="C147" i="29"/>
  <c r="C148" i="29"/>
  <c r="C149" i="29"/>
  <c r="C132" i="29"/>
  <c r="C133" i="29"/>
  <c r="C134" i="29"/>
  <c r="C29" i="68"/>
  <c r="H16" i="61"/>
  <c r="G130" i="55"/>
  <c r="I183" i="55"/>
  <c r="I194" i="55"/>
  <c r="G129" i="55"/>
  <c r="I182" i="55"/>
  <c r="I193" i="55"/>
  <c r="D9" i="62"/>
  <c r="E16" i="62"/>
  <c r="H130" i="55"/>
  <c r="J194" i="55"/>
  <c r="H129" i="55"/>
  <c r="J193" i="55"/>
  <c r="H42" i="61"/>
  <c r="E9" i="69"/>
  <c r="F31" i="68"/>
  <c r="J181" i="55"/>
  <c r="E171" i="29"/>
  <c r="E174" i="29"/>
  <c r="E126" i="29"/>
  <c r="E156" i="29"/>
  <c r="E141" i="29"/>
  <c r="E144" i="29"/>
  <c r="E36" i="29"/>
  <c r="J254" i="53"/>
  <c r="I183" i="53"/>
  <c r="H191" i="53"/>
  <c r="E12" i="21"/>
  <c r="F141" i="29"/>
  <c r="I15" i="61"/>
  <c r="J6" i="61"/>
  <c r="I255" i="53"/>
  <c r="J187" i="53"/>
  <c r="I48" i="61"/>
  <c r="J182" i="53"/>
  <c r="J246" i="53"/>
  <c r="G33" i="55"/>
  <c r="J255" i="53"/>
  <c r="J247" i="53"/>
  <c r="J183" i="53"/>
  <c r="J188" i="53"/>
  <c r="J252" i="53"/>
  <c r="H96" i="72"/>
  <c r="H95" i="72"/>
  <c r="F10" i="55"/>
  <c r="H195" i="55"/>
  <c r="F65" i="55"/>
  <c r="H184" i="55"/>
  <c r="H185" i="55"/>
  <c r="H32" i="72"/>
  <c r="I248" i="53"/>
  <c r="I184" i="53"/>
  <c r="F12" i="72"/>
  <c r="F35" i="72"/>
  <c r="I246" i="53"/>
  <c r="I182" i="53"/>
  <c r="I187" i="53"/>
  <c r="I251" i="53"/>
  <c r="G32" i="72"/>
  <c r="H33" i="55"/>
  <c r="I252" i="53"/>
  <c r="I188" i="53"/>
  <c r="J248" i="53"/>
  <c r="J184" i="53"/>
  <c r="I254" i="53"/>
  <c r="G95" i="72"/>
  <c r="G96" i="72"/>
  <c r="D22" i="21"/>
  <c r="F275" i="53"/>
  <c r="F277" i="53"/>
  <c r="I6" i="61"/>
  <c r="G261" i="53"/>
  <c r="G263" i="53"/>
  <c r="O56" i="22"/>
  <c r="P53" i="22"/>
  <c r="P54" i="22"/>
  <c r="O55" i="22"/>
  <c r="N45" i="22"/>
  <c r="O42" i="22"/>
  <c r="O43" i="22"/>
  <c r="O45" i="22"/>
  <c r="P42" i="22"/>
  <c r="Q38" i="22"/>
  <c r="Q39" i="22"/>
  <c r="I49" i="22"/>
  <c r="I64" i="22"/>
  <c r="H64" i="22"/>
  <c r="O59" i="22"/>
  <c r="O60" i="22"/>
  <c r="F50" i="22"/>
  <c r="F62" i="22"/>
  <c r="E13" i="69"/>
  <c r="E15" i="69"/>
  <c r="M62" i="22"/>
  <c r="M48" i="22"/>
  <c r="M50" i="22"/>
  <c r="C10" i="69"/>
  <c r="D32" i="68"/>
  <c r="C23" i="21"/>
  <c r="E186" i="84"/>
  <c r="E188" i="84"/>
  <c r="F175" i="84"/>
  <c r="F174" i="84"/>
  <c r="F177" i="84"/>
  <c r="H9" i="61"/>
  <c r="J159" i="84"/>
  <c r="D11" i="68"/>
  <c r="D13" i="68"/>
  <c r="F67" i="55"/>
  <c r="H18" i="61"/>
  <c r="H53" i="61"/>
  <c r="H55" i="61"/>
  <c r="E25" i="69"/>
  <c r="F12" i="68"/>
  <c r="C25" i="21"/>
  <c r="D132" i="29"/>
  <c r="D133" i="29"/>
  <c r="D134" i="29"/>
  <c r="H165" i="84"/>
  <c r="H166" i="84"/>
  <c r="H21" i="61"/>
  <c r="G127" i="29"/>
  <c r="G142" i="29"/>
  <c r="G37" i="29"/>
  <c r="G157" i="29"/>
  <c r="G172" i="29"/>
  <c r="I165" i="84"/>
  <c r="I166" i="84"/>
  <c r="H12" i="84"/>
  <c r="H42" i="84"/>
  <c r="D29" i="68"/>
  <c r="J40" i="61"/>
  <c r="G13" i="21"/>
  <c r="G12" i="61"/>
  <c r="F167" i="29"/>
  <c r="E15" i="21"/>
  <c r="F6" i="68"/>
  <c r="F137" i="29"/>
  <c r="F152" i="29"/>
  <c r="J182" i="55"/>
  <c r="E39" i="29"/>
  <c r="F156" i="29"/>
  <c r="F32" i="29"/>
  <c r="G43" i="61"/>
  <c r="G45" i="61"/>
  <c r="G56" i="61"/>
  <c r="D24" i="69"/>
  <c r="E11" i="68"/>
  <c r="E13" i="68"/>
  <c r="E32" i="68"/>
  <c r="I50" i="61"/>
  <c r="D18" i="21"/>
  <c r="I35" i="61"/>
  <c r="F12" i="21"/>
  <c r="G171" i="29"/>
  <c r="E129" i="29"/>
  <c r="E211" i="55"/>
  <c r="E214" i="55"/>
  <c r="E159" i="29"/>
  <c r="J198" i="55"/>
  <c r="J197" i="55"/>
  <c r="I197" i="55"/>
  <c r="J183" i="55"/>
  <c r="I198" i="55"/>
  <c r="D10" i="62"/>
  <c r="C83" i="29"/>
  <c r="F144" i="29"/>
  <c r="C109" i="29"/>
  <c r="B45" i="21"/>
  <c r="F8" i="21"/>
  <c r="F15" i="21"/>
  <c r="G6" i="68"/>
  <c r="I37" i="61"/>
  <c r="I42" i="61"/>
  <c r="F9" i="69"/>
  <c r="G31" i="68"/>
  <c r="I16" i="61"/>
  <c r="I7" i="61"/>
  <c r="H199" i="55"/>
  <c r="G200" i="55"/>
  <c r="G202" i="55"/>
  <c r="F171" i="29"/>
  <c r="F174" i="29"/>
  <c r="F126" i="29"/>
  <c r="F129" i="29"/>
  <c r="F36" i="29"/>
  <c r="F39" i="29"/>
  <c r="H261" i="53"/>
  <c r="I260" i="53"/>
  <c r="J191" i="53"/>
  <c r="K35" i="61"/>
  <c r="I191" i="53"/>
  <c r="G12" i="21"/>
  <c r="K15" i="61"/>
  <c r="J261" i="53"/>
  <c r="J15" i="61"/>
  <c r="K6" i="61"/>
  <c r="J260" i="53"/>
  <c r="J48" i="61"/>
  <c r="K48" i="61"/>
  <c r="E10" i="69"/>
  <c r="F32" i="68"/>
  <c r="H43" i="61"/>
  <c r="H45" i="61"/>
  <c r="G10" i="55"/>
  <c r="I195" i="55"/>
  <c r="G65" i="55"/>
  <c r="I184" i="55"/>
  <c r="I185" i="55"/>
  <c r="J37" i="61"/>
  <c r="G12" i="72"/>
  <c r="G35" i="72"/>
  <c r="H12" i="72"/>
  <c r="H35" i="72"/>
  <c r="E22" i="21"/>
  <c r="G275" i="53"/>
  <c r="G277" i="53"/>
  <c r="H10" i="55"/>
  <c r="J195" i="55"/>
  <c r="H65" i="55"/>
  <c r="J184" i="55"/>
  <c r="H260" i="53"/>
  <c r="H263" i="53"/>
  <c r="B33" i="69"/>
  <c r="C33" i="69"/>
  <c r="D33" i="69"/>
  <c r="E33" i="69"/>
  <c r="F33" i="69"/>
  <c r="C7" i="68"/>
  <c r="P55" i="22"/>
  <c r="O61" i="22"/>
  <c r="P58" i="22"/>
  <c r="P59" i="22"/>
  <c r="P60" i="22"/>
  <c r="Q40" i="22"/>
  <c r="P56" i="22"/>
  <c r="Q53" i="22"/>
  <c r="Q54" i="22"/>
  <c r="P43" i="22"/>
  <c r="P45" i="22"/>
  <c r="Q42" i="22"/>
  <c r="N47" i="22"/>
  <c r="M65" i="22"/>
  <c r="G47" i="22"/>
  <c r="F65" i="22"/>
  <c r="O44" i="22"/>
  <c r="M63" i="22"/>
  <c r="E45" i="29"/>
  <c r="M49" i="22"/>
  <c r="D147" i="29"/>
  <c r="D148" i="29"/>
  <c r="D149" i="29"/>
  <c r="K40" i="61"/>
  <c r="H13" i="21"/>
  <c r="J53" i="61"/>
  <c r="J18" i="61"/>
  <c r="I18" i="61"/>
  <c r="I53" i="61"/>
  <c r="G174" i="84"/>
  <c r="H12" i="61"/>
  <c r="D23" i="21"/>
  <c r="F186" i="84"/>
  <c r="F188" i="84"/>
  <c r="D23" i="68"/>
  <c r="H127" i="29"/>
  <c r="H142" i="29"/>
  <c r="H37" i="29"/>
  <c r="H157" i="29"/>
  <c r="H172" i="29"/>
  <c r="H67" i="55"/>
  <c r="C38" i="21"/>
  <c r="C40" i="21"/>
  <c r="D109" i="29"/>
  <c r="D41" i="29"/>
  <c r="D43" i="29"/>
  <c r="D47" i="29"/>
  <c r="D177" i="29"/>
  <c r="D178" i="29"/>
  <c r="D179" i="29"/>
  <c r="D25" i="21"/>
  <c r="E132" i="29"/>
  <c r="E133" i="29"/>
  <c r="E134" i="29"/>
  <c r="I9" i="61"/>
  <c r="H174" i="84"/>
  <c r="G175" i="84"/>
  <c r="H56" i="61"/>
  <c r="E24" i="69"/>
  <c r="D162" i="29"/>
  <c r="D163" i="29"/>
  <c r="D164" i="29"/>
  <c r="I55" i="61"/>
  <c r="F25" i="69"/>
  <c r="G12" i="68"/>
  <c r="G67" i="55"/>
  <c r="J165" i="84"/>
  <c r="J166" i="84"/>
  <c r="K18" i="61"/>
  <c r="J175" i="84"/>
  <c r="F159" i="29"/>
  <c r="J185" i="55"/>
  <c r="H8" i="21"/>
  <c r="G126" i="29"/>
  <c r="G141" i="29"/>
  <c r="G8" i="21"/>
  <c r="H122" i="29"/>
  <c r="G36" i="29"/>
  <c r="H12" i="21"/>
  <c r="I36" i="29"/>
  <c r="G156" i="29"/>
  <c r="D27" i="69"/>
  <c r="E29" i="68"/>
  <c r="D22" i="29"/>
  <c r="C71" i="29"/>
  <c r="C94" i="29"/>
  <c r="E15" i="62"/>
  <c r="C10" i="68"/>
  <c r="C13" i="68"/>
  <c r="K50" i="61"/>
  <c r="J50" i="61"/>
  <c r="J55" i="61"/>
  <c r="G25" i="69"/>
  <c r="H12" i="68"/>
  <c r="J16" i="61"/>
  <c r="K7" i="61"/>
  <c r="J199" i="55"/>
  <c r="I12" i="61"/>
  <c r="K16" i="61"/>
  <c r="G211" i="55"/>
  <c r="G214" i="55"/>
  <c r="E18" i="21"/>
  <c r="G32" i="29"/>
  <c r="G39" i="29"/>
  <c r="G152" i="29"/>
  <c r="G159" i="29"/>
  <c r="G167" i="29"/>
  <c r="G174" i="29"/>
  <c r="G137" i="29"/>
  <c r="G144" i="29"/>
  <c r="G122" i="29"/>
  <c r="G129" i="29"/>
  <c r="H200" i="55"/>
  <c r="H202" i="55"/>
  <c r="J7" i="61"/>
  <c r="J263" i="53"/>
  <c r="J275" i="53"/>
  <c r="J277" i="53"/>
  <c r="J35" i="61"/>
  <c r="J42" i="61"/>
  <c r="G9" i="69"/>
  <c r="H31" i="68"/>
  <c r="I261" i="53"/>
  <c r="I263" i="53"/>
  <c r="F22" i="21"/>
  <c r="H275" i="53"/>
  <c r="H277" i="53"/>
  <c r="H126" i="29"/>
  <c r="H171" i="29"/>
  <c r="H156" i="29"/>
  <c r="H36" i="29"/>
  <c r="H141" i="29"/>
  <c r="F29" i="68"/>
  <c r="E27" i="69"/>
  <c r="F11" i="68"/>
  <c r="F13" i="68"/>
  <c r="I141" i="29"/>
  <c r="I126" i="29"/>
  <c r="Q55" i="22"/>
  <c r="P44" i="22"/>
  <c r="P61" i="22"/>
  <c r="Q58" i="22"/>
  <c r="Q59" i="22"/>
  <c r="Q60" i="22"/>
  <c r="N48" i="22"/>
  <c r="N63" i="22"/>
  <c r="F45" i="29"/>
  <c r="N62" i="22"/>
  <c r="Q43" i="22"/>
  <c r="M64" i="22"/>
  <c r="G62" i="22"/>
  <c r="F13" i="69"/>
  <c r="F15" i="69"/>
  <c r="G50" i="22"/>
  <c r="D86" i="22"/>
  <c r="Q56" i="22"/>
  <c r="G33" i="69"/>
  <c r="E162" i="29"/>
  <c r="E163" i="29"/>
  <c r="E164" i="29"/>
  <c r="E23" i="68"/>
  <c r="C45" i="21"/>
  <c r="G177" i="84"/>
  <c r="H175" i="84"/>
  <c r="H177" i="84"/>
  <c r="J9" i="61"/>
  <c r="I174" i="84"/>
  <c r="K53" i="61"/>
  <c r="D38" i="21"/>
  <c r="D40" i="21"/>
  <c r="E109" i="29"/>
  <c r="K9" i="61"/>
  <c r="J174" i="84"/>
  <c r="J177" i="84"/>
  <c r="I175" i="84"/>
  <c r="I177" i="84"/>
  <c r="E177" i="29"/>
  <c r="E178" i="29"/>
  <c r="E179" i="29"/>
  <c r="E41" i="29"/>
  <c r="E43" i="29"/>
  <c r="E47" i="29"/>
  <c r="E147" i="29"/>
  <c r="E148" i="29"/>
  <c r="E149" i="29"/>
  <c r="K55" i="61"/>
  <c r="H25" i="69"/>
  <c r="I142" i="29"/>
  <c r="I172" i="29"/>
  <c r="I157" i="29"/>
  <c r="I37" i="29"/>
  <c r="I127" i="29"/>
  <c r="I21" i="61"/>
  <c r="H167" i="29"/>
  <c r="H174" i="29"/>
  <c r="K37" i="61"/>
  <c r="K42" i="61"/>
  <c r="H15" i="21"/>
  <c r="I6" i="68"/>
  <c r="H152" i="29"/>
  <c r="H159" i="29"/>
  <c r="H129" i="29"/>
  <c r="H32" i="29"/>
  <c r="H39" i="29"/>
  <c r="G15" i="21"/>
  <c r="H6" i="68"/>
  <c r="H137" i="29"/>
  <c r="H144" i="29"/>
  <c r="I156" i="29"/>
  <c r="I171" i="29"/>
  <c r="H22" i="21"/>
  <c r="I275" i="53"/>
  <c r="I277" i="53"/>
  <c r="D4" i="23"/>
  <c r="C10" i="23"/>
  <c r="E17" i="62"/>
  <c r="C15" i="29"/>
  <c r="I200" i="55"/>
  <c r="J21" i="61"/>
  <c r="G10" i="69"/>
  <c r="I199" i="55"/>
  <c r="J12" i="61"/>
  <c r="I12" i="68"/>
  <c r="F18" i="21"/>
  <c r="H211" i="55"/>
  <c r="H214" i="55"/>
  <c r="J200" i="55"/>
  <c r="J202" i="55"/>
  <c r="K21" i="61"/>
  <c r="H9" i="69"/>
  <c r="I31" i="68"/>
  <c r="I32" i="29"/>
  <c r="I39" i="29"/>
  <c r="I167" i="29"/>
  <c r="I137" i="29"/>
  <c r="I152" i="29"/>
  <c r="I122" i="29"/>
  <c r="I129" i="29"/>
  <c r="G22" i="21"/>
  <c r="Q44" i="22"/>
  <c r="N50" i="22"/>
  <c r="N65" i="22"/>
  <c r="N49" i="22"/>
  <c r="N64" i="22"/>
  <c r="Q61" i="22"/>
  <c r="H47" i="22"/>
  <c r="G65" i="22"/>
  <c r="Q45" i="22"/>
  <c r="E86" i="22"/>
  <c r="H33" i="69"/>
  <c r="H23" i="21"/>
  <c r="J186" i="84"/>
  <c r="J188" i="84"/>
  <c r="I144" i="29"/>
  <c r="D45" i="21"/>
  <c r="G23" i="21"/>
  <c r="I186" i="84"/>
  <c r="I188" i="84"/>
  <c r="K12" i="61"/>
  <c r="F10" i="69"/>
  <c r="G32" i="68"/>
  <c r="I43" i="61"/>
  <c r="I45" i="61"/>
  <c r="I56" i="61"/>
  <c r="F24" i="69"/>
  <c r="F23" i="21"/>
  <c r="H186" i="84"/>
  <c r="H188" i="84"/>
  <c r="F25" i="21"/>
  <c r="G23" i="68"/>
  <c r="G186" i="84"/>
  <c r="G188" i="84"/>
  <c r="E23" i="21"/>
  <c r="E25" i="21"/>
  <c r="I174" i="29"/>
  <c r="I159" i="29"/>
  <c r="I202" i="55"/>
  <c r="G18" i="21"/>
  <c r="D8" i="23"/>
  <c r="J43" i="61"/>
  <c r="J45" i="61"/>
  <c r="J56" i="61"/>
  <c r="G24" i="69"/>
  <c r="G27" i="69"/>
  <c r="F38" i="21"/>
  <c r="F40" i="21"/>
  <c r="F45" i="21"/>
  <c r="H18" i="21"/>
  <c r="H25" i="21"/>
  <c r="J211" i="55"/>
  <c r="J214" i="55"/>
  <c r="K43" i="61"/>
  <c r="K45" i="61"/>
  <c r="K56" i="61"/>
  <c r="H24" i="69"/>
  <c r="H10" i="69"/>
  <c r="I32" i="68"/>
  <c r="G41" i="29"/>
  <c r="G43" i="29"/>
  <c r="D10" i="23"/>
  <c r="F10" i="23"/>
  <c r="E10" i="23"/>
  <c r="G10" i="23"/>
  <c r="C11" i="23"/>
  <c r="D11" i="23"/>
  <c r="F11" i="23"/>
  <c r="E11" i="23"/>
  <c r="O47" i="22"/>
  <c r="O48" i="22"/>
  <c r="O50" i="22"/>
  <c r="H50" i="22"/>
  <c r="H62" i="22"/>
  <c r="G13" i="69"/>
  <c r="G15" i="69"/>
  <c r="H32" i="68"/>
  <c r="G162" i="29"/>
  <c r="G163" i="29"/>
  <c r="G164" i="29"/>
  <c r="G132" i="29"/>
  <c r="G133" i="29"/>
  <c r="G134" i="29"/>
  <c r="G177" i="29"/>
  <c r="G178" i="29"/>
  <c r="G179" i="29"/>
  <c r="G147" i="29"/>
  <c r="G148" i="29"/>
  <c r="G149" i="29"/>
  <c r="F132" i="29"/>
  <c r="F133" i="29"/>
  <c r="F134" i="29"/>
  <c r="F147" i="29"/>
  <c r="F148" i="29"/>
  <c r="F149" i="29"/>
  <c r="F177" i="29"/>
  <c r="F178" i="29"/>
  <c r="F179" i="29"/>
  <c r="F23" i="68"/>
  <c r="F162" i="29"/>
  <c r="F163" i="29"/>
  <c r="F164" i="29"/>
  <c r="E38" i="21"/>
  <c r="E40" i="21"/>
  <c r="F41" i="29"/>
  <c r="F43" i="29"/>
  <c r="F47" i="29"/>
  <c r="G25" i="21"/>
  <c r="H23" i="68"/>
  <c r="G29" i="68"/>
  <c r="F27" i="69"/>
  <c r="G11" i="68"/>
  <c r="G13" i="68"/>
  <c r="F31" i="23"/>
  <c r="F93" i="23"/>
  <c r="F89" i="23"/>
  <c r="F85" i="23"/>
  <c r="F81" i="23"/>
  <c r="F77" i="23"/>
  <c r="F73" i="23"/>
  <c r="F92" i="23"/>
  <c r="F88" i="23"/>
  <c r="F84" i="23"/>
  <c r="F80" i="23"/>
  <c r="F76" i="23"/>
  <c r="F72" i="23"/>
  <c r="F91" i="23"/>
  <c r="F87" i="23"/>
  <c r="F83" i="23"/>
  <c r="F79" i="23"/>
  <c r="F75" i="23"/>
  <c r="F71" i="23"/>
  <c r="F90" i="23"/>
  <c r="F86" i="23"/>
  <c r="F82" i="23"/>
  <c r="F78" i="23"/>
  <c r="F74" i="23"/>
  <c r="F70" i="23"/>
  <c r="I211" i="55"/>
  <c r="I214" i="55"/>
  <c r="F68" i="23"/>
  <c r="F18" i="23"/>
  <c r="F46" i="23"/>
  <c r="F21" i="23"/>
  <c r="F58" i="23"/>
  <c r="F40" i="23"/>
  <c r="F55" i="23"/>
  <c r="F45" i="23"/>
  <c r="F27" i="23"/>
  <c r="F38" i="23"/>
  <c r="F33" i="23"/>
  <c r="F28" i="23"/>
  <c r="F16" i="23"/>
  <c r="F26" i="23"/>
  <c r="F25" i="23"/>
  <c r="F59" i="23"/>
  <c r="F67" i="23"/>
  <c r="F53" i="23"/>
  <c r="F36" i="23"/>
  <c r="F23" i="23"/>
  <c r="F22" i="23"/>
  <c r="F65" i="23"/>
  <c r="F48" i="23"/>
  <c r="F35" i="23"/>
  <c r="F62" i="23"/>
  <c r="F60" i="23"/>
  <c r="F47" i="23"/>
  <c r="F41" i="23"/>
  <c r="F24" i="23"/>
  <c r="F54" i="23"/>
  <c r="F30" i="23"/>
  <c r="F52" i="23"/>
  <c r="F39" i="23"/>
  <c r="F42" i="23"/>
  <c r="F66" i="23"/>
  <c r="F17" i="23"/>
  <c r="F51" i="23"/>
  <c r="F69" i="23"/>
  <c r="F29" i="23"/>
  <c r="F63" i="23"/>
  <c r="F50" i="23"/>
  <c r="F56" i="23"/>
  <c r="F43" i="23"/>
  <c r="F34" i="23"/>
  <c r="F37" i="23"/>
  <c r="F20" i="23"/>
  <c r="F57" i="23"/>
  <c r="F64" i="23"/>
  <c r="F49" i="23"/>
  <c r="F32" i="23"/>
  <c r="F19" i="23"/>
  <c r="F61" i="23"/>
  <c r="F44" i="23"/>
  <c r="H29" i="68"/>
  <c r="H11" i="68"/>
  <c r="H13" i="68"/>
  <c r="G109" i="29"/>
  <c r="H132" i="29"/>
  <c r="H133" i="29"/>
  <c r="H134" i="29"/>
  <c r="H177" i="29"/>
  <c r="H178" i="29"/>
  <c r="H179" i="29"/>
  <c r="I29" i="68"/>
  <c r="H27" i="69"/>
  <c r="H31" i="69"/>
  <c r="I11" i="68"/>
  <c r="I13" i="68"/>
  <c r="I132" i="29"/>
  <c r="I133" i="29"/>
  <c r="I134" i="29"/>
  <c r="H38" i="21"/>
  <c r="H40" i="21"/>
  <c r="I41" i="29"/>
  <c r="I43" i="29"/>
  <c r="I177" i="29"/>
  <c r="I178" i="29"/>
  <c r="I179" i="29"/>
  <c r="I23" i="68"/>
  <c r="I147" i="29"/>
  <c r="I148" i="29"/>
  <c r="I149" i="29"/>
  <c r="I162" i="29"/>
  <c r="I163" i="29"/>
  <c r="I164" i="29"/>
  <c r="O62" i="22"/>
  <c r="I47" i="22"/>
  <c r="H65" i="22"/>
  <c r="P47" i="22"/>
  <c r="O65" i="22"/>
  <c r="O63" i="22"/>
  <c r="G45" i="29"/>
  <c r="G47" i="29"/>
  <c r="O49" i="22"/>
  <c r="G11" i="23"/>
  <c r="C12" i="23"/>
  <c r="H147" i="29"/>
  <c r="H148" i="29"/>
  <c r="H149" i="29"/>
  <c r="G38" i="21"/>
  <c r="G40" i="21"/>
  <c r="G45" i="21"/>
  <c r="H162" i="29"/>
  <c r="H163" i="29"/>
  <c r="H164" i="29"/>
  <c r="H41" i="29"/>
  <c r="H43" i="29"/>
  <c r="F109" i="29"/>
  <c r="E45" i="21"/>
  <c r="H45" i="21"/>
  <c r="I109" i="29"/>
  <c r="P48" i="22"/>
  <c r="P63" i="22"/>
  <c r="H45" i="29"/>
  <c r="P62" i="22"/>
  <c r="O64" i="22"/>
  <c r="F86" i="22"/>
  <c r="I50" i="22"/>
  <c r="I65" i="22"/>
  <c r="I62" i="22"/>
  <c r="H13" i="69"/>
  <c r="H15" i="69"/>
  <c r="D12" i="23"/>
  <c r="H109" i="29"/>
  <c r="H47" i="29"/>
  <c r="P49" i="22"/>
  <c r="P64" i="22"/>
  <c r="P50" i="22"/>
  <c r="Q47" i="22"/>
  <c r="G86" i="22"/>
  <c r="F12" i="23"/>
  <c r="E12" i="23"/>
  <c r="P65" i="22"/>
  <c r="Q48" i="22"/>
  <c r="Q50" i="22"/>
  <c r="Q65" i="22"/>
  <c r="Q62" i="22"/>
  <c r="G12" i="23"/>
  <c r="C13" i="23"/>
  <c r="Q63" i="22"/>
  <c r="I45" i="29"/>
  <c r="I47" i="29"/>
  <c r="C49" i="29"/>
  <c r="D21" i="62"/>
  <c r="Q49" i="22"/>
  <c r="Q64" i="22"/>
  <c r="D13" i="23"/>
  <c r="H86" i="22"/>
  <c r="F13" i="23"/>
  <c r="E13" i="23"/>
  <c r="G13" i="23"/>
  <c r="C14" i="23"/>
  <c r="D14" i="23"/>
  <c r="F14" i="23"/>
  <c r="E14" i="23"/>
  <c r="G14" i="23"/>
  <c r="C15" i="23"/>
  <c r="D15" i="23"/>
  <c r="F15" i="23"/>
  <c r="E15" i="23"/>
  <c r="G15" i="23"/>
  <c r="C16" i="23"/>
  <c r="D16" i="23"/>
  <c r="E16" i="23"/>
  <c r="G16" i="23"/>
  <c r="C17" i="23"/>
  <c r="D17" i="23"/>
  <c r="E17" i="23"/>
  <c r="G17" i="23"/>
  <c r="C18" i="23"/>
  <c r="D18" i="23"/>
  <c r="E18" i="23"/>
  <c r="G18" i="23"/>
  <c r="C19" i="23"/>
  <c r="D19" i="23"/>
  <c r="E19" i="23"/>
  <c r="G19" i="23"/>
  <c r="C20" i="23"/>
  <c r="D20" i="23"/>
  <c r="E20" i="23"/>
  <c r="G20" i="23"/>
  <c r="C21" i="23"/>
  <c r="D21" i="23"/>
  <c r="E21" i="23"/>
  <c r="C27" i="68"/>
  <c r="B47" i="21"/>
  <c r="B49" i="21"/>
  <c r="C110" i="29"/>
  <c r="C26" i="68"/>
  <c r="G21" i="23"/>
  <c r="B84" i="22"/>
  <c r="B87" i="22"/>
  <c r="B88" i="22"/>
  <c r="B50" i="21"/>
  <c r="C30" i="68"/>
  <c r="C33" i="68"/>
  <c r="C34" i="68"/>
  <c r="C36" i="68"/>
  <c r="J40" i="21"/>
  <c r="J42" i="21"/>
  <c r="C22" i="23"/>
  <c r="B28" i="69"/>
  <c r="B31" i="69"/>
  <c r="C112" i="29"/>
  <c r="C114" i="29"/>
  <c r="D35" i="68"/>
  <c r="B8" i="69"/>
  <c r="B11" i="69"/>
  <c r="B20" i="69"/>
  <c r="D22" i="23"/>
  <c r="B51" i="21"/>
  <c r="C80" i="29"/>
  <c r="D95" i="29"/>
  <c r="D98" i="29"/>
  <c r="D99" i="29"/>
  <c r="B53" i="21"/>
  <c r="C58" i="29"/>
  <c r="C63" i="29"/>
  <c r="C67" i="29"/>
  <c r="D9" i="29"/>
  <c r="D14" i="29"/>
  <c r="E22" i="23"/>
  <c r="G22" i="23"/>
  <c r="C23" i="23"/>
  <c r="B37" i="69"/>
  <c r="B39" i="69"/>
  <c r="D15" i="29"/>
  <c r="C36" i="69"/>
  <c r="B41" i="69"/>
  <c r="B43" i="69"/>
  <c r="B46" i="69"/>
  <c r="D23" i="23"/>
  <c r="E23" i="23"/>
  <c r="G23" i="23"/>
  <c r="C24" i="23"/>
  <c r="D24" i="23"/>
  <c r="E24" i="23"/>
  <c r="G24" i="23"/>
  <c r="C25" i="23"/>
  <c r="D25" i="23"/>
  <c r="E25" i="23"/>
  <c r="G25" i="23"/>
  <c r="C26" i="23"/>
  <c r="D26" i="23"/>
  <c r="E26" i="23"/>
  <c r="G26" i="23"/>
  <c r="C27" i="23"/>
  <c r="D27" i="23"/>
  <c r="E27" i="23"/>
  <c r="G27" i="23"/>
  <c r="C28" i="23"/>
  <c r="D28" i="23"/>
  <c r="E28" i="23"/>
  <c r="G28" i="23"/>
  <c r="C29" i="23"/>
  <c r="D29" i="23"/>
  <c r="E29" i="23"/>
  <c r="G29" i="23"/>
  <c r="C30" i="23"/>
  <c r="D30" i="23"/>
  <c r="E30" i="23"/>
  <c r="G30" i="23"/>
  <c r="C31" i="23"/>
  <c r="D31" i="23"/>
  <c r="E31" i="23"/>
  <c r="G31" i="23"/>
  <c r="C32" i="23"/>
  <c r="D32" i="23"/>
  <c r="E32" i="23"/>
  <c r="G32" i="23"/>
  <c r="C33" i="23"/>
  <c r="D33" i="23"/>
  <c r="E33" i="23"/>
  <c r="D27" i="68"/>
  <c r="C47" i="21"/>
  <c r="C49" i="21"/>
  <c r="D110" i="29"/>
  <c r="D26" i="68"/>
  <c r="G33" i="23"/>
  <c r="C34" i="23"/>
  <c r="C28" i="69"/>
  <c r="C31" i="69"/>
  <c r="D112" i="29"/>
  <c r="D114" i="29"/>
  <c r="C84" i="22"/>
  <c r="C87" i="22"/>
  <c r="C88" i="22"/>
  <c r="C50" i="21"/>
  <c r="D30" i="68"/>
  <c r="D33" i="68"/>
  <c r="D34" i="68"/>
  <c r="D36" i="68"/>
  <c r="C8" i="69"/>
  <c r="C11" i="69"/>
  <c r="C20" i="69"/>
  <c r="E35" i="68"/>
  <c r="C51" i="21"/>
  <c r="D34" i="23"/>
  <c r="E34" i="23"/>
  <c r="E95" i="29"/>
  <c r="E98" i="29"/>
  <c r="E99" i="29"/>
  <c r="E9" i="29"/>
  <c r="E14" i="29"/>
  <c r="D80" i="29"/>
  <c r="C37" i="69"/>
  <c r="C39" i="69"/>
  <c r="D58" i="29"/>
  <c r="D63" i="29"/>
  <c r="D67" i="29"/>
  <c r="C53" i="21"/>
  <c r="D36" i="69"/>
  <c r="C41" i="69"/>
  <c r="C43" i="69"/>
  <c r="C46" i="69"/>
  <c r="E15" i="29"/>
  <c r="G34" i="23"/>
  <c r="C35" i="23"/>
  <c r="D35" i="23"/>
  <c r="E35" i="23"/>
  <c r="G35" i="23"/>
  <c r="C36" i="23"/>
  <c r="D36" i="23"/>
  <c r="E36" i="23"/>
  <c r="G36" i="23"/>
  <c r="C37" i="23"/>
  <c r="D37" i="23"/>
  <c r="E37" i="23"/>
  <c r="G37" i="23"/>
  <c r="C38" i="23"/>
  <c r="D38" i="23"/>
  <c r="E38" i="23"/>
  <c r="G38" i="23"/>
  <c r="C39" i="23"/>
  <c r="D39" i="23"/>
  <c r="E39" i="23"/>
  <c r="G39" i="23"/>
  <c r="C40" i="23"/>
  <c r="D40" i="23"/>
  <c r="E40" i="23"/>
  <c r="G40" i="23"/>
  <c r="C41" i="23"/>
  <c r="D41" i="23"/>
  <c r="E41" i="23"/>
  <c r="G41" i="23"/>
  <c r="C42" i="23"/>
  <c r="D42" i="23"/>
  <c r="E42" i="23"/>
  <c r="G42" i="23"/>
  <c r="C43" i="23"/>
  <c r="D43" i="23"/>
  <c r="E43" i="23"/>
  <c r="G43" i="23"/>
  <c r="C44" i="23"/>
  <c r="D44" i="23"/>
  <c r="E44" i="23"/>
  <c r="G44" i="23"/>
  <c r="C45" i="23"/>
  <c r="D45" i="23"/>
  <c r="E45" i="23"/>
  <c r="E27" i="68"/>
  <c r="D47" i="21"/>
  <c r="D49" i="21"/>
  <c r="E110" i="29"/>
  <c r="E26" i="68"/>
  <c r="G45" i="23"/>
  <c r="C46" i="23"/>
  <c r="D28" i="69"/>
  <c r="D31" i="69"/>
  <c r="D84" i="22"/>
  <c r="D87" i="22"/>
  <c r="D88" i="22"/>
  <c r="D50" i="21"/>
  <c r="E30" i="68"/>
  <c r="E33" i="68"/>
  <c r="E34" i="68"/>
  <c r="E36" i="68"/>
  <c r="E112" i="29"/>
  <c r="E114" i="29"/>
  <c r="F35" i="68"/>
  <c r="D8" i="69"/>
  <c r="D11" i="69"/>
  <c r="D20" i="69"/>
  <c r="D51" i="21"/>
  <c r="D46" i="23"/>
  <c r="E46" i="23"/>
  <c r="D37" i="69"/>
  <c r="D39" i="69"/>
  <c r="E80" i="29"/>
  <c r="F95" i="29"/>
  <c r="F98" i="29"/>
  <c r="F99" i="29"/>
  <c r="E58" i="29"/>
  <c r="E63" i="29"/>
  <c r="E67" i="29"/>
  <c r="F9" i="29"/>
  <c r="F14" i="29"/>
  <c r="D53" i="21"/>
  <c r="G46" i="23"/>
  <c r="C47" i="23"/>
  <c r="F15" i="29"/>
  <c r="E36" i="69"/>
  <c r="D41" i="69"/>
  <c r="D43" i="69"/>
  <c r="D46" i="69"/>
  <c r="D47" i="23"/>
  <c r="E47" i="23"/>
  <c r="G47" i="23"/>
  <c r="C48" i="23"/>
  <c r="D48" i="23"/>
  <c r="E48" i="23"/>
  <c r="G48" i="23"/>
  <c r="C49" i="23"/>
  <c r="D49" i="23"/>
  <c r="E49" i="23"/>
  <c r="G49" i="23"/>
  <c r="C50" i="23"/>
  <c r="D50" i="23"/>
  <c r="E50" i="23"/>
  <c r="G50" i="23"/>
  <c r="C51" i="23"/>
  <c r="D51" i="23"/>
  <c r="E51" i="23"/>
  <c r="G51" i="23"/>
  <c r="C52" i="23"/>
  <c r="D52" i="23"/>
  <c r="E52" i="23"/>
  <c r="G52" i="23"/>
  <c r="C53" i="23"/>
  <c r="D53" i="23"/>
  <c r="E53" i="23"/>
  <c r="G53" i="23"/>
  <c r="C54" i="23"/>
  <c r="D54" i="23"/>
  <c r="E54" i="23"/>
  <c r="G54" i="23"/>
  <c r="C55" i="23"/>
  <c r="D55" i="23"/>
  <c r="E55" i="23"/>
  <c r="G55" i="23"/>
  <c r="C56" i="23"/>
  <c r="D56" i="23"/>
  <c r="E56" i="23"/>
  <c r="G56" i="23"/>
  <c r="C57" i="23"/>
  <c r="D57" i="23"/>
  <c r="E57" i="23"/>
  <c r="F27" i="68"/>
  <c r="E47" i="21"/>
  <c r="E49" i="21"/>
  <c r="F110" i="29"/>
  <c r="F26" i="68"/>
  <c r="G57" i="23"/>
  <c r="E84" i="22"/>
  <c r="E87" i="22"/>
  <c r="E88" i="22"/>
  <c r="E50" i="21"/>
  <c r="F30" i="68"/>
  <c r="F33" i="68"/>
  <c r="F34" i="68"/>
  <c r="F36" i="68"/>
  <c r="C58" i="23"/>
  <c r="E28" i="69"/>
  <c r="E31" i="69"/>
  <c r="F112" i="29"/>
  <c r="F114" i="29"/>
  <c r="G35" i="68"/>
  <c r="E8" i="69"/>
  <c r="E11" i="69"/>
  <c r="E20" i="69"/>
  <c r="D58" i="23"/>
  <c r="E51" i="21"/>
  <c r="E58" i="23"/>
  <c r="F58" i="29"/>
  <c r="F63" i="29"/>
  <c r="F67" i="29"/>
  <c r="E37" i="69"/>
  <c r="E39" i="69"/>
  <c r="G95" i="29"/>
  <c r="G98" i="29"/>
  <c r="G99" i="29"/>
  <c r="F80" i="29"/>
  <c r="G9" i="29"/>
  <c r="G14" i="29"/>
  <c r="E53" i="21"/>
  <c r="G15" i="29"/>
  <c r="F36" i="69"/>
  <c r="E41" i="69"/>
  <c r="E43" i="69"/>
  <c r="E46" i="69"/>
  <c r="G58" i="23"/>
  <c r="C59" i="23"/>
  <c r="D59" i="23"/>
  <c r="E59" i="23"/>
  <c r="G59" i="23"/>
  <c r="C60" i="23"/>
  <c r="D60" i="23"/>
  <c r="E60" i="23"/>
  <c r="G60" i="23"/>
  <c r="C61" i="23"/>
  <c r="D61" i="23"/>
  <c r="E61" i="23"/>
  <c r="G61" i="23"/>
  <c r="C62" i="23"/>
  <c r="D62" i="23"/>
  <c r="E62" i="23"/>
  <c r="G62" i="23"/>
  <c r="C63" i="23"/>
  <c r="D63" i="23"/>
  <c r="E63" i="23"/>
  <c r="G63" i="23"/>
  <c r="C64" i="23"/>
  <c r="D64" i="23"/>
  <c r="E64" i="23"/>
  <c r="G64" i="23"/>
  <c r="C65" i="23"/>
  <c r="D65" i="23"/>
  <c r="E65" i="23"/>
  <c r="G65" i="23"/>
  <c r="C66" i="23"/>
  <c r="D66" i="23"/>
  <c r="E66" i="23"/>
  <c r="G66" i="23"/>
  <c r="C67" i="23"/>
  <c r="D67" i="23"/>
  <c r="E67" i="23"/>
  <c r="G67" i="23"/>
  <c r="C68" i="23"/>
  <c r="D68" i="23"/>
  <c r="E68" i="23"/>
  <c r="G68" i="23"/>
  <c r="C69" i="23"/>
  <c r="D69" i="23"/>
  <c r="E69" i="23"/>
  <c r="G27" i="68"/>
  <c r="F47" i="21"/>
  <c r="F49" i="21"/>
  <c r="G110" i="29"/>
  <c r="G26" i="68"/>
  <c r="G69" i="23"/>
  <c r="C70" i="23"/>
  <c r="D70" i="23"/>
  <c r="E70" i="23"/>
  <c r="G70" i="23"/>
  <c r="C71" i="23"/>
  <c r="F28" i="69"/>
  <c r="F31" i="69"/>
  <c r="G112" i="29"/>
  <c r="G114" i="29"/>
  <c r="F84" i="22"/>
  <c r="F87" i="22"/>
  <c r="F88" i="22"/>
  <c r="F50" i="21"/>
  <c r="G30" i="68"/>
  <c r="G33" i="68"/>
  <c r="G34" i="68"/>
  <c r="G36" i="68"/>
  <c r="D71" i="23"/>
  <c r="E71" i="23"/>
  <c r="G71" i="23"/>
  <c r="C72" i="23"/>
  <c r="F8" i="69"/>
  <c r="F11" i="69"/>
  <c r="F20" i="69"/>
  <c r="H35" i="68"/>
  <c r="F51" i="21"/>
  <c r="D72" i="23"/>
  <c r="E72" i="23"/>
  <c r="G72" i="23"/>
  <c r="C73" i="23"/>
  <c r="G80" i="29"/>
  <c r="H95" i="29"/>
  <c r="H98" i="29"/>
  <c r="H9" i="29"/>
  <c r="H14" i="29"/>
  <c r="G58" i="29"/>
  <c r="G63" i="29"/>
  <c r="G67" i="29"/>
  <c r="F37" i="69"/>
  <c r="F39" i="69"/>
  <c r="F41" i="69"/>
  <c r="F53" i="21"/>
  <c r="D73" i="23"/>
  <c r="E73" i="23"/>
  <c r="G73" i="23"/>
  <c r="C74" i="23"/>
  <c r="H99" i="29"/>
  <c r="D101" i="29"/>
  <c r="D25" i="62"/>
  <c r="G36" i="69"/>
  <c r="F43" i="69"/>
  <c r="F46" i="69"/>
  <c r="H15" i="29"/>
  <c r="D74" i="23"/>
  <c r="E74" i="23"/>
  <c r="G74" i="23"/>
  <c r="C75" i="23"/>
  <c r="D75" i="23"/>
  <c r="H110" i="29"/>
  <c r="E75" i="23"/>
  <c r="G75" i="23"/>
  <c r="C76" i="23"/>
  <c r="D76" i="23"/>
  <c r="E76" i="23"/>
  <c r="G76" i="23"/>
  <c r="C77" i="23"/>
  <c r="D77" i="23"/>
  <c r="I110" i="29"/>
  <c r="E77" i="23"/>
  <c r="G77" i="23"/>
  <c r="C78" i="23"/>
  <c r="D78" i="23"/>
  <c r="E78" i="23"/>
  <c r="G78" i="23"/>
  <c r="C79" i="23"/>
  <c r="D79" i="23"/>
  <c r="E79" i="23"/>
  <c r="G79" i="23"/>
  <c r="C80" i="23"/>
  <c r="D80" i="23"/>
  <c r="E80" i="23"/>
  <c r="G80" i="23"/>
  <c r="C81" i="23"/>
  <c r="D81" i="23"/>
  <c r="E81" i="23"/>
  <c r="H27" i="68"/>
  <c r="G47" i="21"/>
  <c r="G49" i="21"/>
  <c r="G84" i="22"/>
  <c r="G87" i="22"/>
  <c r="G88" i="22"/>
  <c r="G50" i="21"/>
  <c r="H30" i="68"/>
  <c r="H26" i="68"/>
  <c r="H112" i="29"/>
  <c r="G81" i="23"/>
  <c r="H33" i="68"/>
  <c r="H34" i="68"/>
  <c r="H36" i="68"/>
  <c r="G8" i="69"/>
  <c r="G11" i="69"/>
  <c r="G20" i="69"/>
  <c r="C82" i="23"/>
  <c r="G28" i="69"/>
  <c r="G31" i="69"/>
  <c r="G51" i="21"/>
  <c r="I35" i="68"/>
  <c r="G37" i="69"/>
  <c r="G39" i="69"/>
  <c r="I95" i="29"/>
  <c r="I98" i="29"/>
  <c r="I99" i="29"/>
  <c r="H80" i="29"/>
  <c r="I9" i="29"/>
  <c r="I14" i="29"/>
  <c r="G53" i="21"/>
  <c r="H58" i="29"/>
  <c r="H63" i="29"/>
  <c r="H67" i="29"/>
  <c r="D82" i="23"/>
  <c r="I15" i="29"/>
  <c r="E82" i="23"/>
  <c r="G41" i="69"/>
  <c r="G43" i="69"/>
  <c r="G46" i="69"/>
  <c r="H36" i="69"/>
  <c r="G82" i="23"/>
  <c r="C83" i="23"/>
  <c r="D83" i="23"/>
  <c r="E83" i="23"/>
  <c r="G83" i="23"/>
  <c r="C84" i="23"/>
  <c r="D84" i="23"/>
  <c r="E84" i="23"/>
  <c r="G84" i="23"/>
  <c r="C85" i="23"/>
  <c r="D85" i="23"/>
  <c r="E85" i="23"/>
  <c r="G85" i="23"/>
  <c r="C86" i="23"/>
  <c r="D86" i="23"/>
  <c r="E86" i="23"/>
  <c r="G86" i="23"/>
  <c r="C87" i="23"/>
  <c r="D87" i="23"/>
  <c r="E87" i="23"/>
  <c r="G87" i="23"/>
  <c r="C88" i="23"/>
  <c r="D88" i="23"/>
  <c r="E88" i="23"/>
  <c r="G88" i="23"/>
  <c r="C89" i="23"/>
  <c r="D89" i="23"/>
  <c r="E89" i="23"/>
  <c r="G89" i="23"/>
  <c r="C90" i="23"/>
  <c r="D90" i="23"/>
  <c r="E90" i="23"/>
  <c r="G90" i="23"/>
  <c r="C91" i="23"/>
  <c r="D91" i="23"/>
  <c r="E91" i="23"/>
  <c r="G91" i="23"/>
  <c r="C92" i="23"/>
  <c r="D92" i="23"/>
  <c r="E92" i="23"/>
  <c r="G92" i="23"/>
  <c r="C93" i="23"/>
  <c r="D93" i="23"/>
  <c r="E93" i="23"/>
  <c r="D94" i="23"/>
  <c r="I27" i="68"/>
  <c r="H47" i="21"/>
  <c r="H49" i="21"/>
  <c r="H84" i="22"/>
  <c r="H87" i="22"/>
  <c r="H88" i="22"/>
  <c r="H50" i="21"/>
  <c r="I30" i="68"/>
  <c r="E94" i="23"/>
  <c r="I26" i="68"/>
  <c r="I112" i="29"/>
  <c r="C116" i="29"/>
  <c r="D26" i="62"/>
  <c r="G93" i="23"/>
  <c r="I33" i="68"/>
  <c r="I34" i="68"/>
  <c r="I36" i="68"/>
  <c r="H8" i="69"/>
  <c r="H11" i="69"/>
  <c r="H20" i="69"/>
  <c r="H51" i="21"/>
  <c r="I58" i="29"/>
  <c r="I63" i="29"/>
  <c r="I67" i="29"/>
  <c r="C69" i="29"/>
  <c r="C73" i="29"/>
  <c r="D24" i="62"/>
  <c r="H37" i="69"/>
  <c r="H39" i="69"/>
  <c r="H41" i="69"/>
  <c r="H43" i="69"/>
  <c r="H46" i="69"/>
  <c r="J95" i="29"/>
  <c r="J98" i="29"/>
  <c r="J99" i="29"/>
  <c r="J9" i="29"/>
  <c r="J14" i="29"/>
  <c r="J15" i="29"/>
  <c r="C16" i="29"/>
  <c r="I80" i="29"/>
  <c r="C82" i="29"/>
  <c r="C85" i="29"/>
  <c r="D22" i="62"/>
  <c r="H53" i="21"/>
  <c r="D23" i="62"/>
  <c r="D18" i="29"/>
  <c r="E18" i="29"/>
  <c r="D19" i="29"/>
  <c r="E19" i="29"/>
  <c r="F18" i="29"/>
  <c r="F19" i="29"/>
  <c r="G18" i="29"/>
  <c r="H18" i="29"/>
  <c r="G19" i="29"/>
  <c r="I18" i="29"/>
  <c r="H19" i="29"/>
  <c r="J18" i="29"/>
  <c r="J19" i="29"/>
  <c r="I19" i="29"/>
  <c r="D20" i="29"/>
  <c r="F23" i="29"/>
  <c r="C35" i="87"/>
  <c r="E143" i="87"/>
  <c r="C12" i="87"/>
  <c r="E35" i="87"/>
  <c r="E12" i="87"/>
  <c r="E34" i="87"/>
  <c r="E38" i="87"/>
  <c r="E41" i="87"/>
  <c r="E42" i="87"/>
  <c r="E43" i="87"/>
  <c r="E44" i="87"/>
  <c r="E45" i="87"/>
  <c r="E46" i="87"/>
  <c r="E49" i="87"/>
  <c r="E50" i="87"/>
  <c r="E62" i="87"/>
  <c r="E51" i="87"/>
  <c r="E52" i="87"/>
  <c r="E64" i="87"/>
  <c r="E53" i="87"/>
  <c r="E54" i="87"/>
  <c r="F33" i="87"/>
  <c r="E39" i="87"/>
  <c r="A91" i="87"/>
  <c r="A58" i="87"/>
  <c r="A138" i="87"/>
  <c r="A148" i="87"/>
  <c r="A94" i="87"/>
  <c r="A59" i="87"/>
  <c r="A139" i="87"/>
  <c r="A149" i="87"/>
  <c r="A97" i="87"/>
  <c r="A60" i="87"/>
  <c r="A100" i="87"/>
  <c r="A61" i="87"/>
  <c r="A140" i="87"/>
  <c r="A150" i="87"/>
  <c r="A62" i="87"/>
  <c r="A103" i="87"/>
  <c r="A63" i="87"/>
  <c r="A141" i="87"/>
  <c r="A151" i="87"/>
  <c r="A106" i="87"/>
  <c r="A64" i="87"/>
  <c r="A109" i="87"/>
  <c r="A65" i="87"/>
  <c r="A142" i="87"/>
  <c r="A152" i="87"/>
  <c r="A112" i="87"/>
  <c r="A115" i="87"/>
  <c r="A66" i="87"/>
  <c r="D154" i="87"/>
  <c r="D153" i="87"/>
  <c r="B58" i="87"/>
  <c r="B59" i="87"/>
  <c r="B61" i="87"/>
  <c r="B63" i="87"/>
  <c r="B65" i="87"/>
  <c r="B71" i="87"/>
  <c r="B79" i="87"/>
  <c r="H12" i="87"/>
  <c r="D34" i="87"/>
  <c r="E37" i="87"/>
  <c r="B91" i="87"/>
  <c r="B95" i="87"/>
  <c r="C96" i="87"/>
  <c r="F133" i="87"/>
  <c r="F143" i="87"/>
  <c r="F35" i="87"/>
  <c r="C91" i="87"/>
  <c r="C95" i="87"/>
  <c r="C58" i="87"/>
  <c r="C59" i="87"/>
  <c r="C61" i="87"/>
  <c r="C63" i="87"/>
  <c r="C65" i="87"/>
  <c r="E156" i="87"/>
  <c r="D12" i="87"/>
  <c r="D149" i="87"/>
  <c r="C37" i="87"/>
  <c r="C71" i="87"/>
  <c r="C79" i="87"/>
  <c r="D155" i="87"/>
  <c r="D156" i="87"/>
  <c r="D163" i="87"/>
  <c r="D171" i="87"/>
  <c r="D173" i="87"/>
  <c r="E142" i="87"/>
  <c r="E63" i="87"/>
  <c r="E78" i="87"/>
  <c r="E79" i="87"/>
  <c r="D55" i="87"/>
  <c r="D54" i="87"/>
  <c r="D53" i="87"/>
  <c r="D52" i="87"/>
  <c r="D64" i="87"/>
  <c r="D51" i="87"/>
  <c r="D50" i="87"/>
  <c r="D62" i="87"/>
  <c r="D49" i="87"/>
  <c r="D48" i="87"/>
  <c r="D60" i="87"/>
  <c r="D47" i="87"/>
  <c r="D46" i="87"/>
  <c r="D45" i="87"/>
  <c r="D44" i="87"/>
  <c r="D43" i="87"/>
  <c r="D42" i="87"/>
  <c r="D41" i="87"/>
  <c r="D40" i="87"/>
  <c r="D39" i="87"/>
  <c r="D38" i="87"/>
  <c r="E61" i="87"/>
  <c r="E139" i="87"/>
  <c r="E48" i="87"/>
  <c r="E60" i="87"/>
  <c r="E40" i="87"/>
  <c r="F154" i="87"/>
  <c r="F153" i="87"/>
  <c r="E141" i="87"/>
  <c r="E138" i="87"/>
  <c r="E155" i="87"/>
  <c r="G33" i="87"/>
  <c r="F34" i="87"/>
  <c r="E55" i="87"/>
  <c r="E47" i="87"/>
  <c r="E91" i="87"/>
  <c r="E58" i="87"/>
  <c r="G133" i="87"/>
  <c r="G143" i="87"/>
  <c r="E154" i="87"/>
  <c r="E153" i="87"/>
  <c r="F166" i="87"/>
  <c r="F167" i="87"/>
  <c r="G151" i="87"/>
  <c r="G152" i="87"/>
  <c r="E65" i="87"/>
  <c r="E140" i="87"/>
  <c r="D58" i="87"/>
  <c r="G138" i="87"/>
  <c r="G148" i="87"/>
  <c r="E144" i="87"/>
  <c r="E163" i="87"/>
  <c r="E171" i="87"/>
  <c r="E173" i="87"/>
  <c r="F150" i="87"/>
  <c r="D61" i="87"/>
  <c r="F140" i="87"/>
  <c r="F149" i="87"/>
  <c r="D59" i="87"/>
  <c r="F139" i="87"/>
  <c r="D95" i="87"/>
  <c r="D96" i="87"/>
  <c r="D71" i="87"/>
  <c r="D70" i="87"/>
  <c r="G140" i="87"/>
  <c r="D79" i="87"/>
  <c r="D78" i="87"/>
  <c r="D63" i="87"/>
  <c r="G141" i="87"/>
  <c r="E95" i="87"/>
  <c r="E96" i="87"/>
  <c r="G149" i="87"/>
  <c r="E59" i="87"/>
  <c r="G139" i="87"/>
  <c r="G150" i="87"/>
  <c r="F151" i="87"/>
  <c r="F141" i="87"/>
  <c r="G167" i="87"/>
  <c r="G156" i="87"/>
  <c r="H133" i="87"/>
  <c r="G166" i="87"/>
  <c r="G170" i="87"/>
  <c r="F170" i="87"/>
  <c r="F39" i="87"/>
  <c r="F47" i="87"/>
  <c r="F55" i="87"/>
  <c r="F40" i="87"/>
  <c r="F49" i="87"/>
  <c r="F42" i="87"/>
  <c r="F50" i="87"/>
  <c r="F62" i="87"/>
  <c r="F53" i="87"/>
  <c r="F46" i="87"/>
  <c r="F48" i="87"/>
  <c r="F60" i="87"/>
  <c r="F41" i="87"/>
  <c r="F43" i="87"/>
  <c r="F51" i="87"/>
  <c r="F44" i="87"/>
  <c r="F52" i="87"/>
  <c r="F64" i="87"/>
  <c r="F45" i="87"/>
  <c r="F38" i="87"/>
  <c r="F54" i="87"/>
  <c r="E70" i="87"/>
  <c r="E71" i="87"/>
  <c r="F152" i="87"/>
  <c r="D65" i="87"/>
  <c r="F142" i="87"/>
  <c r="G153" i="87"/>
  <c r="G34" i="87"/>
  <c r="H33" i="87"/>
  <c r="G35" i="87"/>
  <c r="F148" i="87"/>
  <c r="D91" i="87"/>
  <c r="G154" i="87"/>
  <c r="G142" i="87"/>
  <c r="G144" i="87"/>
  <c r="I133" i="87"/>
  <c r="I143" i="87"/>
  <c r="G155" i="87"/>
  <c r="H34" i="87"/>
  <c r="H35" i="87"/>
  <c r="F95" i="87"/>
  <c r="F96" i="87"/>
  <c r="H149" i="87"/>
  <c r="F59" i="87"/>
  <c r="H139" i="87"/>
  <c r="G54" i="87"/>
  <c r="G55" i="87"/>
  <c r="G45" i="87"/>
  <c r="G53" i="87"/>
  <c r="G46" i="87"/>
  <c r="G39" i="87"/>
  <c r="G40" i="87"/>
  <c r="G48" i="87"/>
  <c r="G60" i="87"/>
  <c r="G42" i="87"/>
  <c r="G51" i="87"/>
  <c r="G44" i="87"/>
  <c r="G47" i="87"/>
  <c r="G41" i="87"/>
  <c r="G49" i="87"/>
  <c r="G50" i="87"/>
  <c r="G62" i="87"/>
  <c r="G43" i="87"/>
  <c r="G52" i="87"/>
  <c r="G64" i="87"/>
  <c r="G38" i="87"/>
  <c r="F91" i="87"/>
  <c r="H148" i="87"/>
  <c r="F58" i="87"/>
  <c r="H138" i="87"/>
  <c r="H152" i="87"/>
  <c r="F65" i="87"/>
  <c r="H142" i="87"/>
  <c r="F78" i="87"/>
  <c r="F79" i="87"/>
  <c r="F138" i="87"/>
  <c r="F144" i="87"/>
  <c r="F155" i="87"/>
  <c r="F156" i="87"/>
  <c r="F163" i="87"/>
  <c r="F171" i="87"/>
  <c r="H151" i="87"/>
  <c r="F63" i="87"/>
  <c r="H141" i="87"/>
  <c r="H150" i="87"/>
  <c r="F61" i="87"/>
  <c r="H140" i="87"/>
  <c r="H155" i="87"/>
  <c r="H156" i="87"/>
  <c r="H166" i="87"/>
  <c r="H167" i="87"/>
  <c r="H170" i="87"/>
  <c r="H153" i="87"/>
  <c r="H154" i="87"/>
  <c r="H143" i="87"/>
  <c r="G163" i="87"/>
  <c r="G171" i="87"/>
  <c r="F70" i="87"/>
  <c r="F71" i="87"/>
  <c r="F173" i="87"/>
  <c r="I151" i="87"/>
  <c r="G63" i="87"/>
  <c r="I141" i="87"/>
  <c r="G173" i="87"/>
  <c r="G70" i="87"/>
  <c r="G71" i="87"/>
  <c r="I150" i="87"/>
  <c r="G61" i="87"/>
  <c r="I140" i="87"/>
  <c r="H48" i="87"/>
  <c r="H60" i="87"/>
  <c r="H43" i="87"/>
  <c r="H41" i="87"/>
  <c r="H49" i="87"/>
  <c r="H51" i="87"/>
  <c r="H44" i="87"/>
  <c r="H52" i="87"/>
  <c r="H64" i="87"/>
  <c r="H38" i="87"/>
  <c r="H54" i="87"/>
  <c r="H55" i="87"/>
  <c r="H40" i="87"/>
  <c r="H42" i="87"/>
  <c r="H45" i="87"/>
  <c r="H53" i="87"/>
  <c r="H46" i="87"/>
  <c r="H39" i="87"/>
  <c r="H47" i="87"/>
  <c r="H50" i="87"/>
  <c r="H62" i="87"/>
  <c r="G78" i="87"/>
  <c r="G79" i="87"/>
  <c r="H144" i="87"/>
  <c r="I148" i="87"/>
  <c r="G58" i="87"/>
  <c r="I138" i="87"/>
  <c r="G91" i="87"/>
  <c r="J133" i="87"/>
  <c r="I166" i="87"/>
  <c r="I167" i="87"/>
  <c r="I153" i="87"/>
  <c r="I154" i="87"/>
  <c r="H163" i="87"/>
  <c r="H171" i="87"/>
  <c r="G96" i="87"/>
  <c r="I149" i="87"/>
  <c r="G59" i="87"/>
  <c r="I139" i="87"/>
  <c r="G95" i="87"/>
  <c r="I152" i="87"/>
  <c r="G65" i="87"/>
  <c r="I142" i="87"/>
  <c r="J166" i="87"/>
  <c r="J167" i="87"/>
  <c r="J153" i="87"/>
  <c r="J154" i="87"/>
  <c r="J143" i="87"/>
  <c r="I144" i="87"/>
  <c r="H91" i="87"/>
  <c r="J148" i="87"/>
  <c r="H58" i="87"/>
  <c r="J138" i="87"/>
  <c r="J152" i="87"/>
  <c r="H65" i="87"/>
  <c r="J142" i="87"/>
  <c r="J150" i="87"/>
  <c r="H61" i="87"/>
  <c r="J140" i="87"/>
  <c r="I155" i="87"/>
  <c r="I156" i="87"/>
  <c r="I163" i="87"/>
  <c r="I170" i="87"/>
  <c r="I171" i="87"/>
  <c r="H173" i="87"/>
  <c r="J151" i="87"/>
  <c r="H63" i="87"/>
  <c r="J141" i="87"/>
  <c r="H78" i="87"/>
  <c r="H79" i="87"/>
  <c r="H70" i="87"/>
  <c r="H71" i="87"/>
  <c r="H95" i="87"/>
  <c r="J149" i="87"/>
  <c r="H59" i="87"/>
  <c r="J139" i="87"/>
  <c r="H96" i="87"/>
  <c r="I173" i="87"/>
  <c r="J156" i="87"/>
  <c r="J144" i="87"/>
  <c r="J155" i="87"/>
  <c r="J163" i="87"/>
  <c r="J170" i="87"/>
  <c r="J171" i="87"/>
  <c r="J173" i="87"/>
</calcChain>
</file>

<file path=xl/sharedStrings.xml><?xml version="1.0" encoding="utf-8"?>
<sst xmlns="http://schemas.openxmlformats.org/spreadsheetml/2006/main" count="1706" uniqueCount="775">
  <si>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</si>
  <si>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</si>
  <si>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</si>
  <si>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</si>
  <si>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</si>
  <si>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</si>
  <si>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</si>
  <si>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</si>
  <si>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</si>
  <si>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</si>
  <si>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</si>
  <si>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</si>
  <si>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</si>
  <si>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</si>
  <si>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</si>
  <si>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</si>
  <si>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</si>
  <si>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</si>
  <si>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</si>
  <si>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</si>
  <si>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</si>
  <si>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</si>
  <si>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</si>
  <si>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</si>
  <si>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</si>
  <si>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</si>
  <si>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</si>
  <si>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</si>
  <si>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</si>
  <si>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</si>
  <si>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</si>
  <si>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</si>
  <si>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</si>
  <si>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</si>
  <si>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</si>
  <si>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</si>
  <si>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</si>
  <si>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</si>
  <si>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</si>
  <si>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</si>
  <si>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</si>
  <si>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</si>
  <si>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</si>
  <si>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</si>
  <si>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</si>
  <si>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</si>
  <si>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</si>
  <si>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</si>
  <si>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</si>
  <si>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</si>
  <si>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</si>
  <si>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</si>
  <si>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</si>
  <si>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</si>
  <si>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</si>
  <si>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</si>
  <si>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</si>
  <si>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</si>
  <si>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</si>
  <si>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</si>
  <si>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</si>
  <si>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</si>
  <si>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</si>
  <si>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</si>
  <si>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</si>
  <si>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</si>
  <si>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</si>
  <si>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</si>
  <si>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</si>
  <si>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</si>
  <si>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</si>
  <si>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</si>
  <si>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</si>
  <si>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</si>
  <si>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</si>
  <si>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</si>
  <si>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</si>
  <si>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</si>
  <si>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</si>
  <si>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</si>
  <si>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</si>
  <si>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</si>
  <si>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</si>
  <si>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</si>
  <si>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</si>
  <si>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</si>
  <si>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</si>
  <si>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</si>
  <si>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</si>
  <si>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</si>
  <si>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</si>
  <si>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</si>
  <si>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</si>
  <si>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</si>
  <si>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</si>
  <si>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</si>
  <si>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</si>
  <si>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</si>
  <si>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</si>
  <si>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</si>
  <si>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</si>
  <si>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</si>
  <si>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</si>
  <si>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</si>
  <si>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</si>
  <si>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</si>
  <si>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</si>
  <si>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</si>
  <si>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</si>
  <si>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</si>
  <si>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</si>
  <si>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</si>
  <si>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</si>
  <si>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</si>
  <si>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</si>
  <si>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</si>
  <si>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</si>
  <si>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</si>
  <si>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</si>
  <si>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</si>
  <si>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</si>
  <si>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</si>
  <si>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</si>
  <si>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</si>
  <si>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</si>
  <si>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</si>
  <si>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</si>
  <si>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</si>
  <si>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</si>
  <si>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</si>
  <si>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</si>
  <si>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</si>
  <si>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</si>
  <si>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</si>
  <si>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</si>
  <si>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</si>
  <si>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</si>
  <si>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</si>
  <si>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</si>
  <si>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</si>
  <si>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</si>
  <si>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</si>
  <si>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</si>
  <si>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</si>
  <si>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</si>
  <si>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</si>
  <si>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</si>
  <si>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</si>
  <si>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</si>
  <si>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</si>
  <si>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</si>
  <si>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</si>
  <si>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</si>
  <si>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</si>
  <si>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</si>
  <si>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</si>
  <si>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</si>
  <si>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</si>
  <si>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</si>
  <si>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</si>
  <si>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</si>
  <si>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</si>
  <si>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</si>
  <si>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</si>
  <si>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</si>
  <si>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</si>
  <si>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</si>
  <si>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</si>
  <si>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</si>
  <si>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</si>
  <si>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</si>
  <si>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</si>
  <si>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</si>
  <si>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</si>
  <si>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</si>
  <si>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</si>
  <si>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</si>
  <si>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</si>
  <si>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</si>
  <si>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</si>
  <si>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</si>
  <si>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</si>
  <si>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</si>
  <si>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</si>
  <si>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</si>
  <si>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</si>
  <si>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</si>
  <si>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</si>
  <si>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</si>
  <si>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</si>
  <si>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</si>
  <si>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</si>
  <si>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</si>
  <si>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</si>
  <si>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</si>
  <si>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</si>
  <si>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</si>
  <si>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</si>
  <si>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</si>
  <si>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</si>
  <si>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</si>
  <si>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</si>
  <si>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</si>
  <si>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</si>
  <si>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</si>
  <si>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</si>
  <si>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</si>
  <si>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</si>
  <si>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</si>
  <si>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</si>
  <si>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</si>
  <si>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</si>
  <si>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</si>
  <si>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</si>
  <si>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</si>
  <si>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</si>
  <si>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</si>
  <si>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</si>
  <si>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</si>
  <si>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</si>
  <si>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</si>
  <si>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</si>
  <si>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</si>
  <si>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</si>
  <si>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</si>
  <si>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</si>
  <si>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</si>
  <si>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</si>
  <si>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</si>
  <si>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</si>
  <si>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</si>
  <si>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</si>
  <si>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</si>
  <si>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</si>
  <si>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</si>
  <si>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</si>
  <si>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</si>
  <si>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</si>
  <si>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</si>
  <si>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</si>
  <si>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</si>
  <si>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</si>
  <si>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</si>
  <si>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</si>
  <si>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</si>
  <si>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</si>
  <si>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</si>
  <si>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</si>
  <si>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</si>
  <si>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</si>
  <si>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</si>
  <si>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</si>
  <si>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</si>
  <si>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</si>
  <si>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</si>
  <si>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</si>
  <si>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</si>
  <si>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</si>
  <si>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</si>
  <si>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</si>
  <si>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</si>
  <si>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</si>
  <si>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</si>
  <si>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</si>
  <si>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</si>
  <si>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</si>
  <si>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</si>
  <si>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</si>
  <si>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</si>
  <si>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</si>
  <si>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</si>
  <si>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</si>
  <si>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</si>
  <si>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</si>
  <si>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</si>
  <si>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</si>
  <si>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</si>
  <si>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</si>
  <si>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</si>
  <si>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</si>
  <si>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</si>
  <si>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</si>
  <si>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</si>
  <si>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</si>
  <si>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</si>
  <si>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</si>
  <si>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</si>
  <si>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</si>
  <si>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</si>
  <si>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</si>
  <si>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</si>
  <si>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</si>
  <si>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</si>
  <si>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</si>
  <si>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</si>
  <si>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</si>
  <si>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</si>
  <si>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</si>
  <si>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</si>
  <si>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</si>
  <si>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</si>
  <si>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</si>
  <si>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</si>
  <si>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</si>
  <si>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</si>
  <si>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</si>
  <si>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</si>
  <si>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</si>
  <si>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</si>
  <si>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</si>
  <si>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</si>
  <si>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</si>
  <si>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</si>
  <si>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</si>
  <si>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</si>
  <si>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</si>
  <si>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</si>
  <si>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</si>
  <si>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</si>
  <si>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</si>
  <si>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</si>
  <si>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</si>
  <si>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</si>
  <si>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</si>
  <si>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</si>
  <si>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</si>
  <si>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</si>
  <si>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</si>
  <si>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</si>
  <si>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</si>
  <si>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</si>
  <si>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</si>
  <si>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</si>
  <si>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</si>
  <si>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</si>
  <si>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</si>
  <si>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</si>
  <si>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</si>
  <si>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</si>
  <si>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</si>
  <si>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</si>
  <si>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</si>
  <si>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</si>
  <si>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</si>
  <si>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</si>
  <si>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</si>
  <si>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</si>
  <si>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</si>
  <si>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</si>
  <si>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</si>
  <si>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</si>
  <si>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</si>
  <si>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</si>
  <si>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</si>
  <si>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</si>
  <si>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</si>
  <si>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</si>
  <si>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</si>
  <si>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</si>
  <si>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</si>
  <si>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</si>
  <si>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</si>
  <si>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</si>
  <si>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</si>
  <si>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</si>
  <si>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</si>
  <si>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</si>
  <si>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</si>
  <si>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</si>
  <si>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</si>
  <si>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</si>
  <si>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</si>
  <si>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</si>
  <si>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</si>
  <si>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</si>
  <si>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</si>
  <si>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</si>
  <si>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</si>
  <si>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</si>
  <si>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</si>
  <si>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</si>
  <si>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</si>
  <si>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</si>
  <si>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</si>
  <si>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</si>
  <si>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</si>
  <si>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</si>
  <si>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</si>
  <si>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</si>
  <si>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</si>
  <si>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</si>
  <si>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</si>
  <si>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</si>
  <si>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</si>
  <si>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</si>
  <si>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</si>
  <si>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</si>
  <si>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</si>
  <si>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</si>
  <si>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</si>
  <si>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</si>
  <si>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</si>
  <si>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</si>
  <si>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</si>
  <si>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</si>
  <si>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</si>
  <si>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</si>
  <si>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</si>
  <si>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</si>
  <si>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</si>
  <si>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</si>
  <si>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</si>
  <si>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</si>
  <si>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</si>
  <si>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</si>
  <si>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</si>
  <si>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</si>
  <si>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</si>
  <si>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</si>
  <si>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</si>
  <si>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</si>
  <si>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</si>
  <si>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</si>
  <si>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</si>
  <si>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</si>
  <si>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</si>
  <si>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</si>
  <si>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</si>
  <si>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</si>
  <si>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</si>
  <si>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</si>
  <si>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</si>
  <si>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</si>
  <si>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</si>
  <si>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</si>
  <si>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</si>
  <si>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</si>
  <si>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</si>
  <si>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</si>
  <si>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</si>
  <si>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</si>
  <si>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</si>
  <si>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</si>
  <si>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</si>
  <si>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</si>
  <si>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</si>
  <si>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</si>
  <si>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</si>
  <si>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</si>
  <si>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</si>
  <si>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</si>
  <si>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</si>
  <si>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</si>
  <si>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</si>
  <si>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</si>
  <si>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</si>
  <si>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</si>
  <si>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</si>
  <si>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</si>
  <si>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</si>
  <si>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</si>
  <si>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</si>
  <si>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</si>
  <si>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</si>
  <si>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</si>
  <si>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</si>
  <si>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</si>
  <si>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</si>
  <si>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</si>
  <si>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</si>
  <si>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</si>
  <si>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</si>
  <si>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</si>
  <si>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</si>
  <si>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</si>
  <si>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</si>
  <si>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</si>
  <si>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</si>
  <si>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</si>
  <si>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</si>
  <si>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</si>
  <si>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</si>
  <si>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</si>
  <si>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</si>
  <si>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</si>
  <si>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</si>
  <si>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</si>
  <si>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</si>
  <si>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</si>
  <si>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</si>
  <si>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</si>
  <si>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</si>
  <si>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</si>
  <si>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</si>
  <si>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</si>
  <si>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</si>
  <si>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</si>
  <si>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</si>
  <si>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</si>
  <si>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</si>
  <si>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</si>
  <si>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</si>
  <si>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</si>
  <si>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</si>
  <si>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</si>
  <si>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</si>
  <si>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</si>
  <si>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</si>
  <si>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</si>
  <si>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</si>
  <si>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</si>
  <si>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</si>
  <si>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</si>
  <si>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</si>
  <si>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</si>
  <si>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</si>
  <si>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</si>
  <si>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</si>
  <si>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</si>
  <si>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</si>
  <si>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</si>
  <si>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</si>
  <si>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</si>
  <si>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</si>
  <si>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</si>
  <si>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</si>
  <si>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</si>
  <si>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</si>
  <si>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</si>
  <si>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</si>
  <si>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</si>
  <si>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</si>
  <si>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</si>
  <si>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</si>
  <si>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</si>
  <si>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</si>
  <si>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</si>
  <si>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</si>
  <si>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</si>
  <si>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</si>
  <si>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</si>
  <si>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</si>
  <si>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</si>
  <si>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</si>
  <si>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</si>
  <si>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</si>
  <si>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</si>
  <si>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</si>
  <si>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</si>
  <si>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</si>
  <si>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</si>
  <si>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</si>
  <si>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</si>
  <si>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</si>
  <si>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</si>
  <si>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</si>
  <si>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</si>
  <si>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</si>
  <si>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</si>
  <si>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</si>
  <si>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</si>
  <si>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</si>
  <si>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</si>
  <si>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</si>
  <si>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</si>
  <si>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</si>
  <si>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</si>
  <si>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</si>
  <si>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</si>
  <si>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</si>
  <si>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</si>
  <si>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</si>
  <si>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</si>
  <si>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</si>
  <si>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</si>
  <si>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</si>
  <si>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</si>
  <si>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</si>
  <si>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</si>
  <si>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</si>
  <si>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</si>
  <si>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</si>
  <si>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</si>
  <si>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</si>
  <si>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</si>
  <si>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</si>
  <si>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</si>
  <si>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</si>
  <si>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</si>
  <si>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</si>
  <si>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</si>
  <si>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</si>
  <si>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</si>
  <si>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</si>
  <si>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</si>
  <si>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</si>
  <si>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</si>
  <si>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</si>
  <si>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</si>
  <si>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</si>
  <si>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</si>
  <si>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</si>
  <si>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</si>
  <si>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</si>
  <si>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</si>
  <si>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</si>
  <si>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</si>
  <si>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</si>
  <si>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</si>
  <si>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</si>
  <si>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</si>
  <si>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</si>
  <si>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</si>
  <si>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</si>
  <si>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</si>
  <si>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</si>
  <si>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</si>
  <si>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</si>
  <si>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</si>
  <si>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</si>
  <si>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</si>
  <si>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</si>
  <si>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</si>
  <si>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</si>
  <si>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</si>
  <si>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</si>
  <si>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</si>
  <si>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</si>
  <si>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</si>
  <si>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</si>
  <si>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</si>
  <si>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</si>
  <si>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</si>
  <si>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</si>
  <si>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</si>
  <si>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</si>
  <si>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</si>
  <si>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</si>
  <si>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</si>
  <si>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</si>
  <si>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</si>
  <si>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</si>
  <si>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</si>
  <si>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</si>
  <si>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</si>
  <si>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</si>
  <si>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</si>
  <si>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</si>
  <si>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</si>
  <si>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</si>
  <si>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</si>
  <si>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</si>
  <si>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</si>
  <si>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</si>
  <si>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</si>
  <si>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</si>
  <si>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</si>
  <si>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</si>
  <si>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</si>
  <si>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</si>
  <si>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</si>
  <si>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</si>
  <si>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</si>
  <si>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</si>
  <si>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</si>
  <si>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</si>
  <si>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</si>
  <si>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</si>
  <si>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</si>
  <si>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</si>
  <si>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</si>
  <si>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</si>
  <si>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</si>
  <si>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</si>
  <si>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</si>
  <si>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</si>
  <si>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</si>
  <si>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</si>
  <si>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</si>
  <si>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</si>
  <si>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</si>
  <si>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</si>
  <si>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</si>
  <si>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</si>
  <si>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</si>
  <si>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</si>
  <si>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</si>
  <si>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</si>
  <si>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</si>
  <si>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</si>
  <si>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</si>
  <si>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</si>
  <si>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</si>
  <si>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 xml:space="preserve">Own Contribution (=Fixed Assets*20%)+Working Capital ) </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</si>
  <si>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</si>
  <si>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</si>
  <si>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</si>
  <si>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</si>
  <si>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Bank Finance - Long Term Loan</t>
  </si>
  <si>
    <t xml:space="preserve">Own Contribution (= Total project cost-Govt. grant-bank finance) </t>
  </si>
  <si>
    <t xml:space="preserve">BEP shall be more than 50% </t>
  </si>
  <si>
    <t xml:space="preserve">The Pack Back Period (Project/ Equity) shall be less than 7 years </t>
  </si>
  <si>
    <t>Oil Cake</t>
  </si>
  <si>
    <t>Oil</t>
  </si>
  <si>
    <t>packaging Exp- Oil Packaging</t>
  </si>
  <si>
    <t>Oil Cake Packlaging</t>
  </si>
  <si>
    <t>Combine Harvestor</t>
  </si>
  <si>
    <t>DPR Prepartion</t>
  </si>
  <si>
    <t>Civil Estimation Prepartion</t>
  </si>
  <si>
    <t>Packaging Expenses</t>
  </si>
  <si>
    <t>Driver for Tractors</t>
  </si>
  <si>
    <t>Rate/Unit</t>
  </si>
  <si>
    <t>Total Amount</t>
  </si>
  <si>
    <t xml:space="preserve">Pre-harvest </t>
  </si>
  <si>
    <t xml:space="preserve">B </t>
  </si>
  <si>
    <t>Post Harvest</t>
  </si>
  <si>
    <t>Others</t>
  </si>
  <si>
    <t>IT &amp; IT Infrastracture</t>
  </si>
  <si>
    <t>Preliminary/Preoperative Expenses</t>
  </si>
  <si>
    <t>Total*</t>
  </si>
  <si>
    <t>* Excluding Working Capital</t>
  </si>
  <si>
    <t>Percentage%</t>
  </si>
  <si>
    <t>Lease</t>
  </si>
  <si>
    <t>Lease Deed</t>
  </si>
  <si>
    <t xml:space="preserve">Outword- Transportation Cost </t>
  </si>
  <si>
    <t>Machine Mainteance</t>
  </si>
  <si>
    <t>Inword-Transportation Charges</t>
  </si>
  <si>
    <t>Outword-Transportation Charges</t>
  </si>
  <si>
    <t>25 Litres</t>
  </si>
  <si>
    <t>Activity 2 - Cold Press Oil</t>
  </si>
  <si>
    <t>Operational days in a year (Days)</t>
  </si>
  <si>
    <t>Whole Year</t>
  </si>
  <si>
    <t>Construction of Warehouse</t>
  </si>
  <si>
    <t>Sq. Mtrs.</t>
  </si>
  <si>
    <t>Insurance</t>
  </si>
  <si>
    <t>Quinatal</t>
  </si>
  <si>
    <t>Quinatals</t>
  </si>
  <si>
    <t xml:space="preserve">Activity 1 - Trading </t>
  </si>
  <si>
    <t>Faclitiy 2 - Warehouse</t>
  </si>
  <si>
    <t>Construction of Warehouse (1000 MT)</t>
  </si>
  <si>
    <t>Construction of Processing unit</t>
  </si>
  <si>
    <t>Cleaning &amp; Grading Unit</t>
  </si>
  <si>
    <t>4 TPH</t>
  </si>
  <si>
    <t>BUCKET ELEVATOR TO FEED SEED GRADER</t>
  </si>
  <si>
    <t>SEED GRADER/FINE CLEANER (NANDI MODEL)</t>
  </si>
  <si>
    <t>BUCKET ELEVATOR TO FEED MAGNETIC SEPARATOR</t>
  </si>
  <si>
    <t>MAGNETIC SEPARATOR</t>
  </si>
  <si>
    <t>BUCKET ELEVATOR TO FEED GRAVITY SEPARATOR</t>
  </si>
  <si>
    <t>AUTOMATIC 7 FAN GRAVITY SEPARATOR</t>
  </si>
  <si>
    <t>(PANEL WITH VFD)</t>
  </si>
  <si>
    <t>Installation</t>
  </si>
  <si>
    <t>GST @ 18%</t>
  </si>
  <si>
    <t>Computer &amp; Printer</t>
  </si>
  <si>
    <t>Job Work</t>
  </si>
  <si>
    <t xml:space="preserve">Packaging </t>
  </si>
  <si>
    <t>AUTOMATIC WEIGHING AND FILLING MACHINE Rs. 4,20,000/‐ (CAPACITY 20‐50 KG)</t>
  </si>
  <si>
    <t>BELT CONVEYOR , TO MOVE FILL BAG FOR STITCHING PURPOSE</t>
  </si>
  <si>
    <t>STITCHING MACHINE</t>
  </si>
  <si>
    <t>Air Compressor</t>
  </si>
  <si>
    <t>Storage Bin</t>
  </si>
  <si>
    <t>Elevator</t>
  </si>
  <si>
    <t>Cleaning &amp; Grading</t>
  </si>
  <si>
    <t>Facility 3 - Cleaning and Grading Unit</t>
  </si>
  <si>
    <t>Facility 2 - Cleaning &amp; Grading Unit</t>
  </si>
  <si>
    <t>5 Kg</t>
  </si>
  <si>
    <t>10 Kg</t>
  </si>
  <si>
    <t>13.2 Facility 2 - Profit and loss of Cleaning &amp; Grading Unit</t>
  </si>
  <si>
    <t>Agri Sales</t>
  </si>
  <si>
    <t>dall mill</t>
  </si>
  <si>
    <t>No. of Unit/Rent</t>
  </si>
  <si>
    <t>dall Mill</t>
  </si>
  <si>
    <t>Weigh Bridge</t>
  </si>
  <si>
    <t>Driver</t>
  </si>
  <si>
    <t>Seeds</t>
  </si>
  <si>
    <t>Fertilizers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</si>
</sst>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82">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sz val="10"/>
      <color theme="1"/>
      <name val="Times New Roman"/>
      <family val="1"/>
    </font>
    <font>
      <b/>
      <sz val="9"/>
      <color theme="0"/>
      <name val="Times New Roman"/>
      <family val="1"/>
    </font>
    <font>
      <sz val="9"/>
      <color theme="1"/>
      <name val="Calibri"/>
      <family val="2"/>
      <scheme val="minor"/>
    </font>
    <font>
      <sz val="9"/>
      <color theme="1"/>
      <name val="Times New Roman"/>
      <family val="1"/>
    </font>
    <font>
      <b/>
      <sz val="9"/>
      <color theme="1"/>
      <name val="Times New Roman"/>
      <family val="1"/>
    </font>
    <font>
      <b/>
      <sz val="9"/>
      <color theme="1"/>
      <name val="Calibri"/>
      <family val="2"/>
      <scheme val="minor"/>
    </font>
    <font>
      <b/>
      <sz val="9"/>
      <name val="Calibri"/>
      <family val="2"/>
      <scheme val="minor"/>
    </font>
    <font>
      <b/>
      <sz val="9"/>
      <name val="Times New Roman"/>
      <family val="1"/>
    </font>
    <font>
      <b/>
      <sz val="9"/>
      <color indexed="8"/>
      <name val="Times New Roman"/>
      <family val="1"/>
    </font>
    <font>
      <b/>
      <u/>
      <sz val="9"/>
      <color indexed="8"/>
      <name val="Times New Roman"/>
      <family val="1"/>
    </font>
    <font>
      <b/>
      <i/>
      <sz val="9"/>
      <color indexed="8"/>
      <name val="Times New Roman"/>
      <family val="1"/>
    </font>
    <font>
      <sz val="9"/>
      <name val="Times New Roman"/>
      <family val="1"/>
    </font>
    <font>
      <sz val="9"/>
      <color indexed="8"/>
      <name val="Times New Roman"/>
      <family val="1"/>
    </font>
    <font>
      <sz val="9"/>
      <name val="Calibri"/>
      <family val="2"/>
    </font>
    <font>
      <b/>
      <u/>
      <sz val="9"/>
      <color indexed="12"/>
      <name val="Calibri"/>
      <family val="2"/>
    </font>
    <font>
      <sz val="9"/>
      <color theme="0"/>
      <name val="Times New Roman"/>
      <family val="1"/>
    </font>
    <font>
      <b/>
      <sz val="9"/>
      <name val="Calibri"/>
      <family val="2"/>
    </font>
    <font>
      <sz val="9"/>
      <color indexed="8"/>
      <name val="Calibri"/>
      <family val="2"/>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502">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164" fontId="0" fillId="0" borderId="0" xfId="0" applyNumberFormat="1"/>
    <xf numFmtId="0" fontId="17" fillId="0" borderId="0" xfId="0" applyFont="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0" fillId="2" borderId="1" xfId="0" applyFont="1" applyFill="1" applyBorder="1" applyAlignment="1">
      <alignment wrapText="1"/>
    </xf>
    <xf numFmtId="0" fontId="20" fillId="2" borderId="1" xfId="0" applyFont="1" applyFill="1" applyBorder="1" applyAlignment="1">
      <alignment horizontal="center" wrapText="1"/>
    </xf>
    <xf numFmtId="2" fontId="2"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2"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71" fontId="4" fillId="0" borderId="1" xfId="10" applyNumberFormat="1" applyFont="1" applyFill="1" applyBorder="1"/>
    <xf numFmtId="0" fontId="6" fillId="0" borderId="1" xfId="0" applyFont="1" applyBorder="1"/>
    <xf numFmtId="171"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19" fillId="0" borderId="0" xfId="0" applyFont="1" applyAlignment="1">
      <alignment vertical="center"/>
    </xf>
    <xf numFmtId="0" fontId="23" fillId="5" borderId="1" xfId="0" applyFont="1" applyFill="1" applyBorder="1" applyAlignment="1">
      <alignment horizontal="left"/>
    </xf>
    <xf numFmtId="0" fontId="21"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0" fontId="26" fillId="0" borderId="0" xfId="0" applyFont="1"/>
    <xf numFmtId="0" fontId="26" fillId="0" borderId="1" xfId="0" applyFont="1" applyBorder="1"/>
    <xf numFmtId="169" fontId="26" fillId="0" borderId="1" xfId="2" applyNumberFormat="1" applyFont="1" applyBorder="1"/>
    <xf numFmtId="0" fontId="27" fillId="0" borderId="1" xfId="0" applyFont="1" applyBorder="1"/>
    <xf numFmtId="169" fontId="27" fillId="0" borderId="1" xfId="0" applyNumberFormat="1" applyFont="1" applyBorder="1"/>
    <xf numFmtId="169" fontId="27" fillId="0" borderId="1" xfId="2" applyNumberFormat="1" applyFont="1" applyBorder="1" applyAlignment="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43" fontId="26" fillId="0" borderId="0" xfId="0" applyNumberFormat="1" applyFont="1"/>
    <xf numFmtId="169" fontId="26" fillId="0" borderId="0" xfId="2" applyNumberFormat="1" applyFont="1"/>
    <xf numFmtId="0" fontId="23" fillId="5" borderId="1" xfId="0" applyFont="1" applyFill="1" applyBorder="1"/>
    <xf numFmtId="9" fontId="26" fillId="0" borderId="1" xfId="1" applyFont="1" applyBorder="1"/>
    <xf numFmtId="169"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Border="1" applyAlignment="1">
      <alignment vertical="center"/>
    </xf>
    <xf numFmtId="4" fontId="28" fillId="0" borderId="1" xfId="3" applyNumberFormat="1" applyFont="1" applyFill="1" applyBorder="1" applyAlignment="1">
      <alignment vertical="center"/>
    </xf>
    <xf numFmtId="0" fontId="29" fillId="0" borderId="5" xfId="0" applyFont="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Border="1" applyAlignment="1">
      <alignment horizontal="left" vertical="center"/>
    </xf>
    <xf numFmtId="0" fontId="29" fillId="0" borderId="5" xfId="0" applyFont="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Border="1" applyAlignment="1">
      <alignment vertical="center"/>
    </xf>
    <xf numFmtId="0" fontId="33" fillId="0" borderId="5" xfId="0" applyFont="1" applyBorder="1" applyAlignment="1">
      <alignment vertical="center"/>
    </xf>
    <xf numFmtId="4" fontId="34" fillId="0" borderId="1" xfId="0" applyNumberFormat="1" applyFont="1" applyBorder="1" applyAlignment="1">
      <alignment vertical="center"/>
    </xf>
    <xf numFmtId="0" fontId="35" fillId="0" borderId="5" xfId="0" applyFont="1" applyBorder="1" applyAlignment="1">
      <alignment vertical="center"/>
    </xf>
    <xf numFmtId="4" fontId="35" fillId="0" borderId="1" xfId="9" applyNumberFormat="1" applyFont="1" applyFill="1" applyBorder="1" applyAlignment="1">
      <alignment vertical="center"/>
    </xf>
    <xf numFmtId="0" fontId="35" fillId="0" borderId="6" xfId="0" applyFont="1" applyBorder="1" applyAlignment="1">
      <alignment vertical="center"/>
    </xf>
    <xf numFmtId="4" fontId="35" fillId="0" borderId="7" xfId="0" applyNumberFormat="1" applyFont="1" applyBorder="1" applyAlignment="1">
      <alignment vertical="center"/>
    </xf>
    <xf numFmtId="0" fontId="20" fillId="2" borderId="1" xfId="0" applyFont="1" applyFill="1" applyBorder="1"/>
    <xf numFmtId="10" fontId="26" fillId="0" borderId="0" xfId="0" applyNumberFormat="1" applyFont="1"/>
    <xf numFmtId="9" fontId="26" fillId="0" borderId="0" xfId="0" applyNumberFormat="1" applyFont="1"/>
    <xf numFmtId="166" fontId="26" fillId="0" borderId="0" xfId="0" applyNumberFormat="1" applyFont="1"/>
    <xf numFmtId="164" fontId="26" fillId="0" borderId="0" xfId="0" applyNumberFormat="1" applyFont="1"/>
    <xf numFmtId="1" fontId="26" fillId="0" borderId="0" xfId="0" applyNumberFormat="1" applyFont="1"/>
    <xf numFmtId="9" fontId="26" fillId="0" borderId="1" xfId="0" applyNumberFormat="1" applyFont="1" applyBorder="1"/>
    <xf numFmtId="164"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69" fontId="26" fillId="0" borderId="1" xfId="2" applyNumberFormat="1" applyFont="1" applyFill="1" applyBorder="1"/>
    <xf numFmtId="0" fontId="27" fillId="0" borderId="1" xfId="0" applyFont="1" applyBorder="1" applyAlignment="1">
      <alignment wrapText="1"/>
    </xf>
    <xf numFmtId="167" fontId="27" fillId="0" borderId="1" xfId="3" applyNumberFormat="1" applyFont="1" applyBorder="1"/>
    <xf numFmtId="169" fontId="26" fillId="0" borderId="1" xfId="0" applyNumberFormat="1" applyFont="1" applyBorder="1"/>
    <xf numFmtId="167" fontId="26" fillId="0" borderId="1" xfId="3" applyNumberFormat="1" applyFont="1" applyFill="1" applyBorder="1"/>
    <xf numFmtId="167" fontId="26" fillId="0" borderId="1" xfId="0" applyNumberFormat="1" applyFont="1" applyBorder="1"/>
    <xf numFmtId="167" fontId="26" fillId="0" borderId="0" xfId="0" applyNumberFormat="1" applyFont="1"/>
    <xf numFmtId="169" fontId="26" fillId="0" borderId="16" xfId="2" applyNumberFormat="1" applyFont="1" applyBorder="1"/>
    <xf numFmtId="169" fontId="27" fillId="0" borderId="1" xfId="2" applyNumberFormat="1" applyFont="1" applyBorder="1" applyAlignment="1">
      <alignment wrapText="1"/>
    </xf>
    <xf numFmtId="0" fontId="25" fillId="0" borderId="0" xfId="0" applyFont="1"/>
    <xf numFmtId="165"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7" fillId="2" borderId="1" xfId="0" applyFont="1" applyFill="1" applyBorder="1" applyAlignment="1">
      <alignment vertical="center" wrapText="1"/>
    </xf>
    <xf numFmtId="0" fontId="37" fillId="2" borderId="1" xfId="0" applyFont="1" applyFill="1" applyBorder="1" applyAlignment="1">
      <alignment horizontal="center" vertical="center" wrapText="1"/>
    </xf>
    <xf numFmtId="0" fontId="38" fillId="0" borderId="1" xfId="0" applyFont="1" applyBorder="1" applyAlignment="1">
      <alignment horizontal="right" vertical="center" wrapText="1"/>
    </xf>
    <xf numFmtId="167" fontId="39" fillId="0" borderId="1" xfId="3" applyNumberFormat="1" applyFont="1" applyBorder="1" applyAlignment="1">
      <alignment horizontal="right"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169" fontId="28" fillId="0" borderId="1" xfId="2"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vertical="center" wrapText="1"/>
    </xf>
    <xf numFmtId="169" fontId="38" fillId="0" borderId="1" xfId="2" applyNumberFormat="1" applyFont="1" applyFill="1" applyBorder="1" applyAlignment="1">
      <alignment horizontal="right" vertical="center" wrapText="1"/>
    </xf>
    <xf numFmtId="0" fontId="38" fillId="0" borderId="1" xfId="0" applyFont="1" applyBorder="1" applyAlignment="1">
      <alignment vertical="center" wrapText="1"/>
    </xf>
    <xf numFmtId="169" fontId="39" fillId="0" borderId="1" xfId="2" applyNumberFormat="1" applyFont="1" applyFill="1" applyBorder="1" applyAlignment="1">
      <alignment horizontal="right" vertical="center" wrapText="1"/>
    </xf>
    <xf numFmtId="0" fontId="37" fillId="2" borderId="8" xfId="0" applyFont="1" applyFill="1" applyBorder="1" applyAlignment="1">
      <alignment vertical="center" wrapText="1"/>
    </xf>
    <xf numFmtId="0" fontId="37" fillId="2" borderId="4" xfId="0" applyFont="1" applyFill="1" applyBorder="1" applyAlignment="1">
      <alignment horizontal="center" vertical="center" wrapText="1"/>
    </xf>
    <xf numFmtId="167" fontId="39" fillId="0" borderId="1" xfId="3" applyNumberFormat="1" applyFont="1" applyFill="1" applyBorder="1" applyAlignment="1">
      <alignment horizontal="right" vertical="center" wrapText="1"/>
    </xf>
    <xf numFmtId="167" fontId="27" fillId="0" borderId="1" xfId="3" applyNumberFormat="1" applyFont="1" applyBorder="1" applyAlignment="1">
      <alignment horizontal="right" vertical="center" wrapText="1"/>
    </xf>
    <xf numFmtId="0" fontId="26" fillId="6" borderId="1" xfId="0" applyFont="1" applyFill="1" applyBorder="1"/>
    <xf numFmtId="167" fontId="38" fillId="6" borderId="1" xfId="3" applyNumberFormat="1" applyFont="1" applyFill="1" applyBorder="1" applyAlignment="1">
      <alignment horizontal="right" vertical="center" wrapText="1"/>
    </xf>
    <xf numFmtId="0" fontId="39" fillId="6" borderId="1" xfId="0" applyFont="1" applyFill="1" applyBorder="1" applyAlignment="1">
      <alignment horizontal="center" vertical="center" wrapText="1"/>
    </xf>
    <xf numFmtId="0" fontId="27" fillId="6" borderId="1" xfId="0" applyFont="1" applyFill="1" applyBorder="1"/>
    <xf numFmtId="167" fontId="39" fillId="6" borderId="1" xfId="3" applyNumberFormat="1" applyFont="1" applyFill="1" applyBorder="1" applyAlignment="1">
      <alignment horizontal="right" vertical="center" wrapText="1"/>
    </xf>
    <xf numFmtId="0" fontId="38" fillId="6" borderId="1" xfId="0" applyFont="1" applyFill="1" applyBorder="1" applyAlignment="1">
      <alignment horizontal="center" vertical="center" wrapText="1"/>
    </xf>
    <xf numFmtId="0" fontId="38"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38" fillId="6" borderId="1" xfId="3" applyNumberFormat="1" applyFont="1" applyFill="1" applyBorder="1" applyAlignment="1">
      <alignment horizontal="center" vertical="center" wrapText="1"/>
    </xf>
    <xf numFmtId="0" fontId="39"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69" fontId="26" fillId="6" borderId="1" xfId="2" applyNumberFormat="1" applyFont="1" applyFill="1" applyBorder="1"/>
    <xf numFmtId="167" fontId="26" fillId="6" borderId="1" xfId="3" applyNumberFormat="1" applyFont="1" applyFill="1" applyBorder="1"/>
    <xf numFmtId="0" fontId="26" fillId="6" borderId="1" xfId="0" applyFont="1" applyFill="1" applyBorder="1" applyAlignment="1">
      <alignment wrapText="1"/>
    </xf>
    <xf numFmtId="169" fontId="26" fillId="6" borderId="1" xfId="2" applyNumberFormat="1" applyFont="1" applyFill="1" applyBorder="1" applyAlignment="1">
      <alignment wrapText="1"/>
    </xf>
    <xf numFmtId="169" fontId="27" fillId="6" borderId="1" xfId="2" applyNumberFormat="1" applyFont="1" applyFill="1" applyBorder="1"/>
    <xf numFmtId="166" fontId="26" fillId="6" borderId="0" xfId="0" applyNumberFormat="1" applyFont="1" applyFill="1"/>
    <xf numFmtId="0" fontId="12" fillId="6" borderId="1" xfId="0" applyFont="1" applyFill="1" applyBorder="1" applyAlignment="1">
      <alignment vertical="center" wrapText="1"/>
    </xf>
    <xf numFmtId="174" fontId="26" fillId="0" borderId="0" xfId="0" applyNumberFormat="1" applyFont="1"/>
    <xf numFmtId="169" fontId="0" fillId="0" borderId="1" xfId="0" applyNumberForma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7" fillId="0" borderId="0" xfId="2" applyNumberFormat="1" applyFont="1" applyBorder="1"/>
    <xf numFmtId="0" fontId="38"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Font="1" applyFill="1"/>
    <xf numFmtId="9" fontId="26" fillId="7" borderId="1" xfId="0" applyNumberFormat="1" applyFont="1" applyFill="1" applyBorder="1"/>
    <xf numFmtId="0" fontId="27" fillId="7" borderId="1" xfId="0" applyFont="1" applyFill="1" applyBorder="1"/>
    <xf numFmtId="167" fontId="27" fillId="7" borderId="1" xfId="3" applyNumberFormat="1" applyFont="1" applyFill="1" applyBorder="1"/>
    <xf numFmtId="9" fontId="39"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2" fillId="0" borderId="0" xfId="0" applyFont="1"/>
    <xf numFmtId="0" fontId="0" fillId="0" borderId="0" xfId="0" applyAlignment="1">
      <alignment wrapText="1"/>
    </xf>
    <xf numFmtId="0" fontId="51" fillId="5" borderId="1" xfId="0" applyFont="1" applyFill="1" applyBorder="1"/>
    <xf numFmtId="0" fontId="51" fillId="5" borderId="1" xfId="0" applyFont="1" applyFill="1" applyBorder="1" applyAlignment="1">
      <alignment wrapText="1"/>
    </xf>
    <xf numFmtId="0" fontId="0" fillId="0" borderId="1" xfId="0" applyBorder="1" applyAlignment="1">
      <alignment horizontal="center"/>
    </xf>
    <xf numFmtId="0" fontId="51" fillId="5" borderId="2" xfId="0" applyFont="1" applyFill="1" applyBorder="1" applyAlignment="1">
      <alignment wrapText="1"/>
    </xf>
    <xf numFmtId="167" fontId="26" fillId="0" borderId="1" xfId="1" applyNumberFormat="1" applyFont="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6" fillId="0" borderId="0" xfId="2" applyNumberFormat="1" applyFont="1" applyBorder="1"/>
    <xf numFmtId="0" fontId="51" fillId="5" borderId="1" xfId="0" applyFont="1" applyFill="1" applyBorder="1" applyAlignment="1">
      <alignment horizontal="center"/>
    </xf>
    <xf numFmtId="0" fontId="51" fillId="0" borderId="0" xfId="0" applyFont="1" applyAlignment="1">
      <alignment horizontal="center"/>
    </xf>
    <xf numFmtId="1" fontId="0" fillId="0" borderId="0" xfId="0" applyNumberFormat="1"/>
    <xf numFmtId="169" fontId="2" fillId="0" borderId="0" xfId="2" applyNumberFormat="1" applyFont="1" applyFill="1" applyBorder="1"/>
    <xf numFmtId="1" fontId="26" fillId="0" borderId="1" xfId="0" applyNumberFormat="1" applyFont="1" applyBorder="1"/>
    <xf numFmtId="0" fontId="0" fillId="0" borderId="14" xfId="0" applyBorder="1" applyAlignment="1">
      <alignment horizontal="center" vertical="center"/>
    </xf>
    <xf numFmtId="9" fontId="51" fillId="7" borderId="1" xfId="0" applyNumberFormat="1" applyFont="1" applyFill="1" applyBorder="1"/>
    <xf numFmtId="9" fontId="51" fillId="7" borderId="1" xfId="0" applyNumberFormat="1" applyFont="1" applyFill="1" applyBorder="1" applyAlignment="1">
      <alignment horizontal="center"/>
    </xf>
    <xf numFmtId="9" fontId="0" fillId="0" borderId="1" xfId="0" applyNumberFormat="1" applyBorder="1"/>
    <xf numFmtId="0" fontId="26"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6" fillId="0" borderId="1" xfId="0" applyNumberFormat="1" applyFont="1" applyBorder="1"/>
    <xf numFmtId="0" fontId="49" fillId="0" borderId="0" xfId="0" applyFont="1"/>
    <xf numFmtId="0" fontId="29" fillId="5" borderId="1" xfId="0" applyFont="1" applyFill="1" applyBorder="1"/>
    <xf numFmtId="9" fontId="55" fillId="7" borderId="1" xfId="0" applyNumberFormat="1" applyFont="1" applyFill="1" applyBorder="1"/>
    <xf numFmtId="170" fontId="55" fillId="7" borderId="1" xfId="0" applyNumberFormat="1" applyFont="1" applyFill="1" applyBorder="1"/>
    <xf numFmtId="0" fontId="54" fillId="0" borderId="0" xfId="0" applyFont="1"/>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0" fontId="41" fillId="0" borderId="1" xfId="0" applyFont="1" applyBorder="1" applyAlignment="1">
      <alignment vertical="center" wrapText="1"/>
    </xf>
    <xf numFmtId="167" fontId="41" fillId="0" borderId="1" xfId="3" applyNumberFormat="1" applyFont="1" applyFill="1" applyBorder="1" applyAlignment="1">
      <alignment horizontal="right" vertical="center" wrapText="1"/>
    </xf>
    <xf numFmtId="167" fontId="56" fillId="0" borderId="1" xfId="3" applyNumberFormat="1" applyFont="1" applyBorder="1" applyAlignment="1">
      <alignment horizontal="right" vertical="center" wrapText="1"/>
    </xf>
    <xf numFmtId="0" fontId="40" fillId="2" borderId="22" xfId="0" applyFont="1" applyFill="1" applyBorder="1" applyAlignment="1">
      <alignment horizontal="center" vertical="center" wrapText="1"/>
    </xf>
    <xf numFmtId="169" fontId="41" fillId="0" borderId="1" xfId="2" applyNumberFormat="1" applyFont="1" applyBorder="1" applyAlignment="1">
      <alignment vertical="center" wrapText="1"/>
    </xf>
    <xf numFmtId="9" fontId="57" fillId="7" borderId="1" xfId="0" applyNumberFormat="1" applyFont="1" applyFill="1" applyBorder="1"/>
    <xf numFmtId="169" fontId="57" fillId="0" borderId="1" xfId="0" applyNumberFormat="1" applyFont="1" applyBorder="1"/>
    <xf numFmtId="0" fontId="57" fillId="0" borderId="1" xfId="0" applyFont="1" applyBorder="1"/>
    <xf numFmtId="169" fontId="56" fillId="0" borderId="1" xfId="2" applyNumberFormat="1" applyFont="1" applyBorder="1" applyAlignment="1">
      <alignment horizontal="center" vertical="center" wrapText="1"/>
    </xf>
    <xf numFmtId="0" fontId="40" fillId="5" borderId="1" xfId="0" applyFont="1" applyFill="1" applyBorder="1" applyAlignment="1">
      <alignment horizontal="center" vertical="center"/>
    </xf>
    <xf numFmtId="0" fontId="40" fillId="5" borderId="1" xfId="0" applyFont="1" applyFill="1" applyBorder="1" applyAlignment="1">
      <alignment horizontal="center" vertical="center" wrapText="1"/>
    </xf>
    <xf numFmtId="0" fontId="41" fillId="0" borderId="1" xfId="0" applyFont="1" applyBorder="1" applyAlignment="1">
      <alignment horizontal="center" vertical="center" wrapText="1"/>
    </xf>
    <xf numFmtId="10" fontId="41" fillId="0" borderId="1" xfId="0" applyNumberFormat="1" applyFont="1" applyBorder="1" applyAlignment="1">
      <alignment horizontal="center" vertical="center" wrapText="1"/>
    </xf>
    <xf numFmtId="10" fontId="41" fillId="0" borderId="1" xfId="1" applyNumberFormat="1" applyFont="1" applyBorder="1" applyAlignment="1">
      <alignment horizontal="center" vertical="center" wrapText="1"/>
    </xf>
    <xf numFmtId="3" fontId="41" fillId="0" borderId="1" xfId="0" applyNumberFormat="1" applyFont="1" applyBorder="1" applyAlignment="1">
      <alignment horizontal="center" vertical="center" wrapText="1"/>
    </xf>
    <xf numFmtId="2" fontId="41"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1" fillId="0" borderId="19" xfId="0" applyFont="1" applyBorder="1" applyAlignment="1">
      <alignment horizontal="left" vertical="center" wrapText="1"/>
    </xf>
    <xf numFmtId="0" fontId="41" fillId="0" borderId="0" xfId="0" applyFont="1" applyAlignment="1">
      <alignment horizontal="left" vertical="center" wrapText="1"/>
    </xf>
    <xf numFmtId="0" fontId="41"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1" fillId="7" borderId="1" xfId="1" applyFont="1" applyFill="1" applyBorder="1" applyAlignment="1">
      <alignment horizontal="right" vertical="center" wrapText="1"/>
    </xf>
    <xf numFmtId="9" fontId="41" fillId="0"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3"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26" fillId="0" borderId="1" xfId="0" applyFont="1" applyBorder="1" applyAlignment="1">
      <alignment vertical="center" wrapText="1"/>
    </xf>
    <xf numFmtId="169" fontId="26" fillId="0" borderId="0" xfId="0" applyNumberFormat="1" applyFont="1"/>
    <xf numFmtId="0" fontId="26" fillId="0" borderId="14" xfId="0" applyFont="1" applyBorder="1"/>
    <xf numFmtId="169" fontId="26" fillId="6" borderId="14" xfId="2" applyNumberFormat="1" applyFont="1" applyFill="1" applyBorder="1"/>
    <xf numFmtId="169" fontId="26" fillId="0" borderId="14" xfId="2" applyNumberFormat="1" applyFont="1" applyBorder="1"/>
    <xf numFmtId="9" fontId="41" fillId="0" borderId="1" xfId="1" applyFont="1" applyFill="1" applyBorder="1" applyAlignment="1">
      <alignment horizontal="right" vertical="center" wrapText="1"/>
    </xf>
    <xf numFmtId="0" fontId="0" fillId="0" borderId="2" xfId="0" applyBorder="1"/>
    <xf numFmtId="0" fontId="48" fillId="0" borderId="0" xfId="0" applyFont="1" applyAlignment="1">
      <alignment horizontal="center" wrapText="1"/>
    </xf>
    <xf numFmtId="169" fontId="41" fillId="0" borderId="1" xfId="2" applyNumberFormat="1" applyFont="1" applyFill="1" applyBorder="1" applyAlignment="1">
      <alignment horizontal="right" vertical="center" wrapText="1"/>
    </xf>
    <xf numFmtId="9" fontId="0" fillId="0" borderId="1" xfId="1" applyFont="1" applyBorder="1"/>
    <xf numFmtId="10" fontId="0" fillId="0" borderId="1" xfId="1" applyNumberFormat="1" applyFont="1" applyBorder="1"/>
    <xf numFmtId="167" fontId="39" fillId="6" borderId="1" xfId="3" applyNumberFormat="1" applyFont="1" applyFill="1" applyBorder="1" applyAlignment="1">
      <alignment horizontal="center" vertical="center" wrapText="1"/>
    </xf>
    <xf numFmtId="10" fontId="0" fillId="0" borderId="1" xfId="1" applyNumberFormat="1" applyFont="1" applyBorder="1" applyAlignment="1">
      <alignment vertical="center"/>
    </xf>
    <xf numFmtId="0" fontId="28" fillId="0" borderId="1" xfId="0" applyFont="1" applyBorder="1" applyAlignment="1">
      <alignment vertical="center" wrapText="1"/>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166" fontId="28" fillId="0" borderId="1" xfId="3" applyFont="1" applyFill="1" applyBorder="1" applyAlignment="1">
      <alignment horizontal="right" vertical="center" wrapText="1"/>
    </xf>
    <xf numFmtId="169" fontId="28" fillId="0" borderId="1" xfId="2" applyNumberFormat="1" applyFont="1" applyFill="1" applyBorder="1" applyAlignment="1">
      <alignment horizontal="left" vertical="center" wrapText="1"/>
    </xf>
    <xf numFmtId="169" fontId="28" fillId="0" borderId="1" xfId="2" applyNumberFormat="1" applyFont="1" applyFill="1" applyBorder="1" applyAlignment="1">
      <alignment vertical="center" wrapText="1"/>
    </xf>
    <xf numFmtId="169" fontId="28" fillId="0" borderId="1" xfId="2" applyNumberFormat="1" applyFont="1" applyFill="1" applyBorder="1" applyAlignment="1">
      <alignment horizontal="right" vertical="center" wrapText="1"/>
    </xf>
    <xf numFmtId="167" fontId="38" fillId="0" borderId="1" xfId="3" applyNumberFormat="1" applyFont="1" applyFill="1" applyBorder="1" applyAlignment="1">
      <alignment horizontal="right" vertical="center" wrapText="1"/>
    </xf>
    <xf numFmtId="0" fontId="38" fillId="0" borderId="9" xfId="0" applyFont="1" applyBorder="1" applyAlignment="1">
      <alignment horizontal="right" vertical="center" wrapText="1"/>
    </xf>
    <xf numFmtId="0" fontId="38" fillId="0" borderId="10" xfId="0" applyFont="1" applyBorder="1" applyAlignment="1">
      <alignment vertical="center" wrapText="1"/>
    </xf>
    <xf numFmtId="167" fontId="38" fillId="0" borderId="10" xfId="3" applyNumberFormat="1" applyFont="1" applyFill="1" applyBorder="1" applyAlignment="1">
      <alignment horizontal="right" vertical="center" wrapText="1"/>
    </xf>
    <xf numFmtId="167" fontId="39" fillId="0" borderId="10" xfId="3" applyNumberFormat="1" applyFont="1" applyFill="1" applyBorder="1" applyAlignment="1">
      <alignment horizontal="right" vertical="center" wrapText="1"/>
    </xf>
    <xf numFmtId="169" fontId="27" fillId="0" borderId="1" xfId="2" applyNumberFormat="1" applyFont="1" applyFill="1" applyBorder="1"/>
    <xf numFmtId="167" fontId="27" fillId="0" borderId="1" xfId="0" applyNumberFormat="1" applyFont="1" applyBorder="1"/>
    <xf numFmtId="169" fontId="0" fillId="0" borderId="1" xfId="2" applyNumberFormat="1" applyFont="1" applyFill="1" applyBorder="1"/>
    <xf numFmtId="9" fontId="26" fillId="0" borderId="1" xfId="1" applyFont="1" applyFill="1" applyBorder="1"/>
    <xf numFmtId="164" fontId="0" fillId="0" borderId="1" xfId="0" applyNumberFormat="1" applyBorder="1"/>
    <xf numFmtId="0" fontId="11" fillId="5" borderId="8" xfId="0" applyFont="1" applyFill="1" applyBorder="1" applyAlignment="1">
      <alignment vertical="center"/>
    </xf>
    <xf numFmtId="0" fontId="11" fillId="5" borderId="4" xfId="0" applyFont="1" applyFill="1" applyBorder="1" applyAlignment="1">
      <alignment vertical="center"/>
    </xf>
    <xf numFmtId="0" fontId="12" fillId="0" borderId="10" xfId="0" applyFont="1" applyBorder="1" applyAlignment="1">
      <alignment vertical="center"/>
    </xf>
    <xf numFmtId="0" fontId="12" fillId="0" borderId="9" xfId="0" applyFont="1" applyBorder="1" applyAlignment="1">
      <alignment horizontal="right" vertical="center"/>
    </xf>
    <xf numFmtId="0" fontId="12" fillId="0" borderId="10" xfId="0" applyFont="1" applyBorder="1" applyAlignment="1">
      <alignment horizontal="center" vertical="center"/>
    </xf>
    <xf numFmtId="0" fontId="13" fillId="0" borderId="9" xfId="0" applyFont="1" applyBorder="1" applyAlignment="1">
      <alignment vertical="center"/>
    </xf>
    <xf numFmtId="0" fontId="13" fillId="0" borderId="10" xfId="0" applyFont="1" applyBorder="1" applyAlignment="1">
      <alignment vertical="center"/>
    </xf>
    <xf numFmtId="0" fontId="64" fillId="0" borderId="10" xfId="0" applyFont="1" applyBorder="1"/>
    <xf numFmtId="0" fontId="64" fillId="0" borderId="10" xfId="0" applyFont="1" applyBorder="1" applyAlignment="1">
      <alignment horizontal="center"/>
    </xf>
    <xf numFmtId="169" fontId="28" fillId="0" borderId="20" xfId="2" applyNumberFormat="1" applyFont="1" applyFill="1" applyBorder="1" applyAlignment="1">
      <alignment vertical="center" wrapText="1"/>
    </xf>
    <xf numFmtId="169" fontId="28" fillId="0" borderId="14" xfId="2" applyNumberFormat="1" applyFont="1" applyFill="1" applyBorder="1" applyAlignment="1">
      <alignment vertical="center" wrapText="1"/>
    </xf>
    <xf numFmtId="0" fontId="38" fillId="0" borderId="23" xfId="0" applyFont="1" applyBorder="1" applyAlignment="1">
      <alignment horizontal="right" vertical="center" wrapText="1"/>
    </xf>
    <xf numFmtId="0" fontId="38" fillId="0" borderId="24" xfId="0" applyFont="1" applyBorder="1" applyAlignment="1">
      <alignment horizontal="right" vertical="center" wrapText="1"/>
    </xf>
    <xf numFmtId="0" fontId="12" fillId="0" borderId="9" xfId="0" applyFont="1" applyBorder="1" applyAlignment="1">
      <alignment horizontal="left" vertical="center"/>
    </xf>
    <xf numFmtId="0" fontId="13" fillId="0" borderId="9" xfId="0" applyFont="1" applyBorder="1" applyAlignment="1">
      <alignment horizontal="right" vertical="center"/>
    </xf>
    <xf numFmtId="0" fontId="13" fillId="0" borderId="9" xfId="0" applyFont="1" applyBorder="1" applyAlignment="1">
      <alignment horizontal="left" vertical="center"/>
    </xf>
    <xf numFmtId="9" fontId="26" fillId="6" borderId="1" xfId="1" applyFont="1" applyFill="1" applyBorder="1"/>
    <xf numFmtId="0" fontId="38" fillId="0" borderId="8" xfId="0" applyFont="1" applyBorder="1" applyAlignment="1">
      <alignment horizontal="right" vertical="center" wrapText="1"/>
    </xf>
    <xf numFmtId="0" fontId="38" fillId="0" borderId="1" xfId="0" applyFont="1" applyBorder="1" applyAlignment="1">
      <alignment horizontal="left" vertical="center" wrapText="1"/>
    </xf>
    <xf numFmtId="1" fontId="0" fillId="0" borderId="2" xfId="0" applyNumberFormat="1" applyBorder="1"/>
    <xf numFmtId="169" fontId="28" fillId="6" borderId="1" xfId="2" applyNumberFormat="1" applyFont="1" applyFill="1" applyBorder="1" applyAlignment="1">
      <alignment horizontal="left" vertical="center" wrapText="1"/>
    </xf>
    <xf numFmtId="171" fontId="26" fillId="0" borderId="1" xfId="0" applyNumberFormat="1" applyFont="1" applyBorder="1"/>
    <xf numFmtId="0" fontId="65" fillId="2" borderId="1" xfId="0" applyFont="1" applyFill="1" applyBorder="1"/>
    <xf numFmtId="0" fontId="65" fillId="2" borderId="1" xfId="0" applyFont="1" applyFill="1" applyBorder="1" applyAlignment="1">
      <alignment horizontal="center"/>
    </xf>
    <xf numFmtId="0" fontId="66" fillId="0" borderId="0" xfId="0" applyFont="1"/>
    <xf numFmtId="0" fontId="67" fillId="0" borderId="1" xfId="0" applyFont="1" applyBorder="1"/>
    <xf numFmtId="169" fontId="67" fillId="0" borderId="1" xfId="2" applyNumberFormat="1" applyFont="1" applyFill="1" applyBorder="1"/>
    <xf numFmtId="169" fontId="67" fillId="0" borderId="1" xfId="2" applyNumberFormat="1" applyFont="1" applyBorder="1"/>
    <xf numFmtId="0" fontId="68" fillId="0" borderId="1" xfId="0" applyFont="1" applyBorder="1"/>
    <xf numFmtId="169" fontId="68" fillId="0" borderId="1" xfId="2" applyNumberFormat="1" applyFont="1" applyFill="1" applyBorder="1"/>
    <xf numFmtId="169" fontId="68" fillId="0" borderId="1" xfId="2" applyNumberFormat="1" applyFont="1" applyBorder="1"/>
    <xf numFmtId="0" fontId="69" fillId="0" borderId="0" xfId="0" applyFont="1"/>
    <xf numFmtId="0" fontId="70" fillId="0" borderId="0" xfId="6" applyFont="1" applyAlignment="1">
      <alignment horizontal="center"/>
    </xf>
    <xf numFmtId="0" fontId="67" fillId="0" borderId="0" xfId="0" applyFont="1"/>
    <xf numFmtId="0" fontId="65" fillId="2" borderId="1" xfId="8" applyFont="1" applyFill="1" applyBorder="1" applyAlignment="1" applyProtection="1"/>
    <xf numFmtId="0" fontId="72" fillId="2" borderId="1" xfId="0" applyFont="1" applyFill="1" applyBorder="1"/>
    <xf numFmtId="0" fontId="65" fillId="2" borderId="1" xfId="0" applyFont="1" applyFill="1" applyBorder="1" applyAlignment="1">
      <alignment horizontal="center" wrapText="1"/>
    </xf>
    <xf numFmtId="0" fontId="72" fillId="0" borderId="1" xfId="0" applyFont="1" applyBorder="1" applyAlignment="1">
      <alignment horizontal="center"/>
    </xf>
    <xf numFmtId="0" fontId="73" fillId="0" borderId="1" xfId="0" applyFont="1" applyBorder="1"/>
    <xf numFmtId="0" fontId="74" fillId="0" borderId="1" xfId="0" applyFont="1" applyBorder="1" applyAlignment="1">
      <alignment horizontal="center"/>
    </xf>
    <xf numFmtId="0" fontId="67" fillId="0" borderId="1" xfId="0" applyFont="1" applyBorder="1" applyAlignment="1">
      <alignment horizontal="left"/>
    </xf>
    <xf numFmtId="0" fontId="72" fillId="0" borderId="1" xfId="0" applyFont="1" applyBorder="1" applyAlignment="1">
      <alignment horizontal="left"/>
    </xf>
    <xf numFmtId="167" fontId="75" fillId="0" borderId="1" xfId="0" applyNumberFormat="1" applyFont="1" applyBorder="1"/>
    <xf numFmtId="0" fontId="68" fillId="0" borderId="1" xfId="0" applyFont="1" applyBorder="1" applyAlignment="1">
      <alignment horizontal="left"/>
    </xf>
    <xf numFmtId="167" fontId="71" fillId="0" borderId="1" xfId="0" applyNumberFormat="1" applyFont="1" applyBorder="1"/>
    <xf numFmtId="0" fontId="72" fillId="3" borderId="0" xfId="0" applyFont="1" applyFill="1" applyAlignment="1">
      <alignment horizontal="left" wrapText="1"/>
    </xf>
    <xf numFmtId="0" fontId="72" fillId="0" borderId="0" xfId="0" applyFont="1" applyAlignment="1">
      <alignment wrapText="1"/>
    </xf>
    <xf numFmtId="0" fontId="72" fillId="0" borderId="0" xfId="0" applyFont="1" applyAlignment="1">
      <alignment horizontal="center"/>
    </xf>
    <xf numFmtId="0" fontId="72" fillId="0" borderId="0" xfId="0" applyFont="1"/>
    <xf numFmtId="10" fontId="67" fillId="0" borderId="0" xfId="0" applyNumberFormat="1" applyFont="1"/>
    <xf numFmtId="0" fontId="67" fillId="0" borderId="0" xfId="0" applyFont="1" applyAlignment="1">
      <alignment wrapText="1"/>
    </xf>
    <xf numFmtId="9" fontId="67" fillId="0" borderId="0" xfId="0" applyNumberFormat="1" applyFont="1"/>
    <xf numFmtId="10" fontId="76" fillId="0" borderId="0" xfId="1" applyNumberFormat="1" applyFont="1" applyFill="1" applyBorder="1"/>
    <xf numFmtId="10" fontId="76" fillId="0" borderId="0" xfId="1" applyNumberFormat="1" applyFont="1" applyBorder="1"/>
    <xf numFmtId="0" fontId="77" fillId="0" borderId="0" xfId="0" applyFont="1"/>
    <xf numFmtId="0" fontId="78" fillId="0" borderId="0" xfId="8" applyFont="1" applyFill="1" applyBorder="1" applyAlignment="1" applyProtection="1"/>
    <xf numFmtId="0" fontId="65" fillId="5" borderId="1" xfId="0" applyFont="1" applyFill="1" applyBorder="1" applyAlignment="1">
      <alignment vertical="center"/>
    </xf>
    <xf numFmtId="0" fontId="65" fillId="5" borderId="1" xfId="0" applyFont="1" applyFill="1" applyBorder="1" applyAlignment="1">
      <alignment horizontal="center" vertical="center"/>
    </xf>
    <xf numFmtId="167" fontId="79" fillId="5" borderId="1" xfId="3" applyNumberFormat="1" applyFont="1" applyFill="1" applyBorder="1" applyAlignment="1">
      <alignment horizontal="center"/>
    </xf>
    <xf numFmtId="167" fontId="77" fillId="0" borderId="0" xfId="3" applyNumberFormat="1" applyFont="1" applyFill="1" applyBorder="1"/>
    <xf numFmtId="0" fontId="71" fillId="0" borderId="1" xfId="0" applyFont="1" applyBorder="1" applyAlignment="1">
      <alignment vertical="center"/>
    </xf>
    <xf numFmtId="0" fontId="71" fillId="0" borderId="1" xfId="0" applyFont="1" applyBorder="1" applyAlignment="1">
      <alignment horizontal="center" vertical="center"/>
    </xf>
    <xf numFmtId="167" fontId="75" fillId="0" borderId="1" xfId="3" applyNumberFormat="1" applyFont="1" applyFill="1" applyBorder="1"/>
    <xf numFmtId="0" fontId="71" fillId="0" borderId="1" xfId="0" applyFont="1" applyBorder="1"/>
    <xf numFmtId="0" fontId="75" fillId="0" borderId="1" xfId="0" applyFont="1" applyBorder="1"/>
    <xf numFmtId="167" fontId="80" fillId="0" borderId="0" xfId="0" applyNumberFormat="1" applyFont="1"/>
    <xf numFmtId="0" fontId="70" fillId="0" borderId="0" xfId="6" applyFont="1"/>
    <xf numFmtId="0" fontId="80" fillId="0" borderId="0" xfId="0" applyFont="1"/>
    <xf numFmtId="0" fontId="76" fillId="0" borderId="1" xfId="0" applyFont="1" applyBorder="1"/>
    <xf numFmtId="173" fontId="75" fillId="0" borderId="1" xfId="9" applyNumberFormat="1" applyFont="1" applyFill="1" applyBorder="1" applyAlignment="1">
      <alignment vertical="center"/>
    </xf>
    <xf numFmtId="174" fontId="80" fillId="0" borderId="0" xfId="9" applyNumberFormat="1" applyFont="1" applyFill="1" applyBorder="1" applyAlignment="1">
      <alignment vertical="center"/>
    </xf>
    <xf numFmtId="0" fontId="72" fillId="0" borderId="1" xfId="0" applyFont="1" applyBorder="1"/>
    <xf numFmtId="173" fontId="71" fillId="0" borderId="1" xfId="9" applyNumberFormat="1" applyFont="1" applyFill="1" applyBorder="1" applyAlignment="1">
      <alignment vertical="center"/>
    </xf>
    <xf numFmtId="0" fontId="81" fillId="0" borderId="11" xfId="0" applyFont="1" applyBorder="1"/>
    <xf numFmtId="0" fontId="80" fillId="0" borderId="11" xfId="0" applyFont="1" applyBorder="1"/>
    <xf numFmtId="9" fontId="80" fillId="7" borderId="0" xfId="1" applyFont="1" applyFill="1" applyBorder="1"/>
    <xf numFmtId="167" fontId="77" fillId="0" borderId="0" xfId="0" applyNumberFormat="1" applyFont="1"/>
    <xf numFmtId="171" fontId="26" fillId="0" borderId="1" xfId="2" applyNumberFormat="1" applyFont="1" applyFill="1" applyBorder="1"/>
    <xf numFmtId="171" fontId="27" fillId="0" borderId="1" xfId="2" applyNumberFormat="1" applyFont="1" applyFill="1" applyBorder="1"/>
    <xf numFmtId="171" fontId="26" fillId="0" borderId="1" xfId="2" applyNumberFormat="1" applyFont="1" applyBorder="1"/>
    <xf numFmtId="169" fontId="26" fillId="0" borderId="11" xfId="2" applyNumberFormat="1" applyFont="1" applyFill="1" applyBorder="1"/>
    <xf numFmtId="0" fontId="62" fillId="0" borderId="0" xfId="0" applyFont="1"/>
    <xf numFmtId="0" fontId="28" fillId="0" borderId="0" xfId="0" applyFont="1"/>
    <xf numFmtId="0" fontId="29" fillId="0" borderId="1" xfId="0" applyFont="1" applyBorder="1"/>
    <xf numFmtId="0" fontId="29" fillId="0" borderId="1" xfId="0" applyFont="1" applyBorder="1" applyAlignment="1">
      <alignment horizontal="center"/>
    </xf>
    <xf numFmtId="0" fontId="28" fillId="0" borderId="1" xfId="0" applyFont="1" applyBorder="1"/>
    <xf numFmtId="167" fontId="28" fillId="0" borderId="1" xfId="3" applyNumberFormat="1" applyFont="1" applyFill="1" applyBorder="1"/>
    <xf numFmtId="167" fontId="28" fillId="0" borderId="1" xfId="0" applyNumberFormat="1" applyFont="1" applyBorder="1"/>
    <xf numFmtId="0" fontId="15" fillId="0" borderId="0" xfId="0" applyFont="1" applyAlignment="1">
      <alignment horizontal="center"/>
    </xf>
    <xf numFmtId="0" fontId="29" fillId="0" borderId="0" xfId="0" applyFont="1" applyAlignment="1">
      <alignment horizontal="center"/>
    </xf>
    <xf numFmtId="9" fontId="29" fillId="0" borderId="0" xfId="0" applyNumberFormat="1" applyFont="1" applyAlignment="1">
      <alignment horizontal="center"/>
    </xf>
    <xf numFmtId="10" fontId="29" fillId="0" borderId="0" xfId="0" applyNumberFormat="1" applyFont="1" applyAlignment="1">
      <alignment horizontal="center"/>
    </xf>
    <xf numFmtId="169" fontId="28" fillId="0" borderId="1" xfId="2" applyNumberFormat="1" applyFont="1" applyFill="1" applyBorder="1"/>
    <xf numFmtId="9" fontId="28" fillId="0" borderId="0" xfId="0" applyNumberFormat="1" applyFont="1"/>
    <xf numFmtId="167" fontId="28" fillId="0" borderId="0" xfId="0" applyNumberFormat="1" applyFont="1"/>
    <xf numFmtId="169" fontId="29" fillId="0" borderId="1" xfId="2" applyNumberFormat="1" applyFont="1" applyFill="1" applyBorder="1"/>
    <xf numFmtId="169" fontId="28" fillId="0" borderId="16" xfId="2" applyNumberFormat="1" applyFont="1" applyFill="1" applyBorder="1"/>
    <xf numFmtId="0" fontId="29" fillId="0" borderId="1" xfId="0" applyFont="1" applyBorder="1" applyAlignment="1">
      <alignment wrapText="1"/>
    </xf>
    <xf numFmtId="169" fontId="29" fillId="0" borderId="1" xfId="2" applyNumberFormat="1" applyFont="1" applyFill="1" applyBorder="1" applyAlignment="1">
      <alignment wrapText="1"/>
    </xf>
    <xf numFmtId="0" fontId="29" fillId="0" borderId="0" xfId="0" applyFont="1"/>
    <xf numFmtId="0" fontId="58" fillId="10" borderId="1" xfId="0" applyFont="1" applyFill="1" applyBorder="1" applyAlignment="1">
      <alignment horizontal="left" vertical="center" wrapText="1"/>
    </xf>
    <xf numFmtId="0" fontId="59" fillId="0" borderId="13" xfId="0" applyFont="1" applyBorder="1" applyAlignment="1">
      <alignment horizontal="center" vertical="center" wrapText="1"/>
    </xf>
    <xf numFmtId="0" fontId="60" fillId="8" borderId="1" xfId="0" applyFont="1" applyFill="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58"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56" fillId="0" borderId="1" xfId="0" applyFont="1" applyBorder="1" applyAlignment="1">
      <alignment horizontal="center" vertical="center" wrapText="1"/>
    </xf>
    <xf numFmtId="0" fontId="2" fillId="0" borderId="0" xfId="0" applyFont="1" applyAlignment="1">
      <alignment horizontal="center"/>
    </xf>
    <xf numFmtId="0" fontId="25" fillId="0" borderId="0" xfId="0" applyFont="1" applyAlignment="1">
      <alignment horizontal="center"/>
    </xf>
    <xf numFmtId="0" fontId="48" fillId="0" borderId="0" xfId="0" applyFont="1" applyAlignment="1">
      <alignment horizontal="center" wrapText="1"/>
    </xf>
    <xf numFmtId="0" fontId="27"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50" fillId="0" borderId="0" xfId="0" applyFont="1" applyAlignment="1">
      <alignment horizontal="left" wrapText="1"/>
    </xf>
    <xf numFmtId="0" fontId="2" fillId="7" borderId="0" xfId="0" applyFont="1" applyFill="1" applyAlignment="1">
      <alignment horizontal="center"/>
    </xf>
    <xf numFmtId="0" fontId="39" fillId="6" borderId="15" xfId="0" applyFont="1" applyFill="1" applyBorder="1" applyAlignment="1">
      <alignment horizontal="center" vertical="center" wrapText="1"/>
    </xf>
    <xf numFmtId="0" fontId="39" fillId="6" borderId="16" xfId="0" applyFont="1" applyFill="1" applyBorder="1" applyAlignment="1">
      <alignment horizontal="center" vertical="center" wrapText="1"/>
    </xf>
    <xf numFmtId="0" fontId="68" fillId="0" borderId="0" xfId="0" applyFont="1" applyAlignment="1">
      <alignment horizontal="center"/>
    </xf>
    <xf numFmtId="0" fontId="71" fillId="0" borderId="0" xfId="6" applyFont="1" applyAlignment="1">
      <alignment horizontal="center"/>
    </xf>
    <xf numFmtId="0" fontId="80" fillId="0" borderId="0" xfId="0" applyFont="1" applyAlignment="1">
      <alignment horizontal="center" vertical="center" wrapText="1"/>
    </xf>
    <xf numFmtId="0" fontId="70" fillId="0" borderId="0" xfId="6" applyFont="1" applyAlignment="1">
      <alignment horizontal="center"/>
    </xf>
    <xf numFmtId="0" fontId="68" fillId="0" borderId="13" xfId="0" applyFont="1" applyBorder="1" applyAlignment="1">
      <alignment horizontal="center"/>
    </xf>
    <xf numFmtId="0" fontId="69" fillId="0" borderId="13" xfId="0" applyFont="1" applyBorder="1" applyAlignment="1">
      <alignment horizontal="center"/>
    </xf>
    <xf numFmtId="0" fontId="0" fillId="0" borderId="1" xfId="0" applyBorder="1" applyAlignment="1">
      <alignment horizontal="center"/>
    </xf>
    <xf numFmtId="10" fontId="0" fillId="0" borderId="1" xfId="1" applyNumberFormat="1" applyFont="1" applyBorder="1" applyAlignment="1">
      <alignment horizontal="center" vertical="center"/>
    </xf>
    <xf numFmtId="10" fontId="0" fillId="0" borderId="20" xfId="1" applyNumberFormat="1" applyFont="1" applyBorder="1" applyAlignment="1">
      <alignment horizontal="center" vertical="center"/>
    </xf>
    <xf numFmtId="10" fontId="0" fillId="0" borderId="2" xfId="1" applyNumberFormat="1" applyFont="1" applyBorder="1" applyAlignment="1">
      <alignment horizontal="center" vertical="center"/>
    </xf>
    <xf numFmtId="10" fontId="0" fillId="0" borderId="14" xfId="1" applyNumberFormat="1" applyFont="1" applyBorder="1" applyAlignment="1">
      <alignment horizontal="center" vertical="center"/>
    </xf>
    <xf numFmtId="0" fontId="25" fillId="0" borderId="19" xfId="0" applyFont="1" applyBorder="1" applyAlignment="1">
      <alignment horizontal="center"/>
    </xf>
    <xf numFmtId="0" fontId="2" fillId="0" borderId="0" xfId="0" applyFont="1" applyAlignment="1">
      <alignment horizontal="center" wrapText="1"/>
    </xf>
    <xf numFmtId="0" fontId="47" fillId="0" borderId="0" xfId="0" applyFont="1" applyAlignment="1">
      <alignment horizontal="center" wrapText="1"/>
    </xf>
    <xf numFmtId="0" fontId="46" fillId="0" borderId="0" xfId="0" applyFont="1" applyAlignment="1">
      <alignment horizontal="center" wrapText="1"/>
    </xf>
    <xf numFmtId="0" fontId="37" fillId="2" borderId="1" xfId="0" applyFont="1" applyFill="1" applyBorder="1" applyAlignment="1">
      <alignment horizontal="center"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7" fillId="2" borderId="2"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50" fillId="0" borderId="0" xfId="0" applyFont="1" applyAlignment="1">
      <alignment horizontal="center" wrapText="1"/>
    </xf>
    <xf numFmtId="0" fontId="43" fillId="0" borderId="0" xfId="0" applyFont="1" applyAlignment="1">
      <alignment horizontal="center" wrapText="1"/>
    </xf>
    <xf numFmtId="0" fontId="15" fillId="0" borderId="0" xfId="6" applyFont="1" applyAlignment="1">
      <alignment horizontal="center"/>
    </xf>
    <xf numFmtId="0" fontId="25" fillId="0" borderId="17" xfId="0" applyFont="1" applyBorder="1" applyAlignment="1">
      <alignment horizontal="center"/>
    </xf>
    <xf numFmtId="0" fontId="45" fillId="0" borderId="0" xfId="0" applyFont="1" applyAlignment="1">
      <alignment horizontal="center" wrapText="1"/>
    </xf>
    <xf numFmtId="0" fontId="44"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24" fillId="0" borderId="0" xfId="0" applyFont="1" applyAlignment="1">
      <alignment horizontal="center"/>
    </xf>
    <xf numFmtId="0" fontId="53" fillId="0" borderId="0" xfId="8" applyFont="1" applyAlignment="1" applyProtection="1">
      <alignment horizontal="center" wrapText="1"/>
    </xf>
    <xf numFmtId="0" fontId="52" fillId="0" borderId="0" xfId="0" applyFont="1" applyAlignment="1">
      <alignment horizontal="center" wrapText="1"/>
    </xf>
    <xf numFmtId="0" fontId="54" fillId="0" borderId="0" xfId="0" applyFont="1" applyAlignment="1">
      <alignment horizontal="center" wrapText="1"/>
    </xf>
    <xf numFmtId="0" fontId="24" fillId="0" borderId="12" xfId="0" applyFont="1" applyBorder="1" applyAlignment="1">
      <alignment horizontal="center"/>
    </xf>
    <xf numFmtId="0" fontId="24"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0"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25" fillId="0" borderId="13" xfId="0" applyFont="1" applyBorder="1" applyAlignment="1">
      <alignment horizontal="center"/>
    </xf>
    <xf numFmtId="0" fontId="55" fillId="5" borderId="20" xfId="0" applyFont="1" applyFill="1" applyBorder="1" applyAlignment="1">
      <alignment horizontal="left" vertical="center"/>
    </xf>
    <xf numFmtId="0" fontId="55"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1" fillId="5" borderId="20" xfId="0" applyFont="1" applyFill="1" applyBorder="1" applyAlignment="1">
      <alignment vertical="center"/>
    </xf>
    <xf numFmtId="0" fontId="51" fillId="5" borderId="14" xfId="0" applyFont="1" applyFill="1" applyBorder="1" applyAlignment="1">
      <alignment vertical="center"/>
    </xf>
    <xf numFmtId="0" fontId="36" fillId="0" borderId="15" xfId="0" applyFont="1" applyBorder="1" applyAlignment="1">
      <alignment horizontal="center"/>
    </xf>
    <xf numFmtId="0" fontId="36" fillId="0" borderId="21" xfId="0" applyFont="1" applyBorder="1" applyAlignment="1">
      <alignment horizontal="center"/>
    </xf>
    <xf numFmtId="0" fontId="36" fillId="0" borderId="16" xfId="0" applyFont="1" applyBorder="1" applyAlignment="1">
      <alignment horizontal="center"/>
    </xf>
    <xf numFmtId="0" fontId="51" fillId="5" borderId="20" xfId="0" applyFont="1" applyFill="1" applyBorder="1" applyAlignment="1">
      <alignment horizontal="left" vertical="center"/>
    </xf>
    <xf numFmtId="0" fontId="51"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xf numFmtId="0" fontId="36" fillId="0" borderId="0" xfId="0" applyFont="1" applyAlignment="1">
      <alignment horizontal="center"/>
    </xf>
    <xf numFmtId="0" fontId="15" fillId="0" borderId="0" xfId="0" applyFont="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3">
    <dxf>
      <font>
        <color rgb="FFFF0000"/>
      </font>
    </dxf>
    <dxf>
      <font>
        <color rgb="FFFF0000"/>
      </font>
    </dxf>
    <dxf>
      <font>
        <color rgb="FFFF0000"/>
      </font>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F:\Final%20Submission\Business%20Calculator%20for%20Jayananat%20FPC.xlsx" TargetMode="External"/><Relationship Id="rId1" Type="http://schemas.openxmlformats.org/officeDocument/2006/relationships/externalLinkPath" Target="/Users/Acer/Downloads/Business%20Calculator%20for%20Jayananat%20FPC.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F:\Final%20Submission\Rushiwat%20FPC.xlsx" TargetMode="External"/><Relationship Id="rId1" Type="http://schemas.openxmlformats.org/officeDocument/2006/relationships/externalLinkPath" Target="/Users/Acer/Downloads/Rushiwat%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 for users"/>
      <sheetName val="1.Project Cost and MOF"/>
      <sheetName val="2.Capex Details"/>
      <sheetName val="3.Other Exp &amp; Taxes"/>
      <sheetName val="Sheet1"/>
      <sheetName val="4.TL repayment sch"/>
      <sheetName val="5.Closing Stock &amp; W Capital"/>
      <sheetName val="6.Cons Profit &amp; Loss"/>
      <sheetName val="7.Balance Sheet"/>
      <sheetName val="8.Cash Flow "/>
      <sheetName val="9.1 Financial indiacators"/>
      <sheetName val="10.Grain Production details"/>
      <sheetName val="11.F&amp;V Crop Production details"/>
      <sheetName val="12.Facility 1 - Flour Mill"/>
      <sheetName val="13.Facility 2 Cleaning &amp; Gradin"/>
      <sheetName val="14. Facility 3 Warehouse"/>
      <sheetName val="Sheet3"/>
      <sheetName val="15. Facility 4 Custom Hiring"/>
      <sheetName val="16.Facility 5 Agri Input"/>
      <sheetName val="17.Facility 6 Roasted Channa "/>
      <sheetName val="VGF"/>
      <sheetName val="Sheet2"/>
      <sheetName val="Benefit to farmer"/>
    </sheetNames>
    <sheetDataSet>
      <sheetData sheetId="0"/>
      <sheetData sheetId="1"/>
      <sheetData sheetId="2"/>
      <sheetData sheetId="3"/>
      <sheetData sheetId="4"/>
      <sheetData sheetId="5"/>
      <sheetData sheetId="6">
        <row r="8">
          <cell r="F8">
            <v>404047.49512724992</v>
          </cell>
          <cell r="G8">
            <v>466852.84570572368</v>
          </cell>
          <cell r="H8">
            <v>534928.61260422668</v>
          </cell>
          <cell r="I8">
            <v>608644.82407831587</v>
          </cell>
          <cell r="J8">
            <v>688395.33516830334</v>
          </cell>
          <cell r="K8">
            <v>774599.28530709352</v>
          </cell>
        </row>
        <row r="17">
          <cell r="D17">
            <v>0.05</v>
          </cell>
          <cell r="E17">
            <v>404047.49512724992</v>
          </cell>
          <cell r="F17">
            <v>466852.84570572368</v>
          </cell>
          <cell r="G17">
            <v>534928.61260422668</v>
          </cell>
          <cell r="H17">
            <v>608644.82407831587</v>
          </cell>
          <cell r="I17">
            <v>688395.33516830334</v>
          </cell>
          <cell r="J17">
            <v>774599.28530709352</v>
          </cell>
          <cell r="K17">
            <v>867702.64212184213</v>
          </cell>
        </row>
      </sheetData>
      <sheetData sheetId="7"/>
      <sheetData sheetId="8"/>
      <sheetData sheetId="9"/>
      <sheetData sheetId="10"/>
      <sheetData sheetId="11">
        <row r="42">
          <cell r="A42" t="str">
            <v>Soybean</v>
          </cell>
          <cell r="B42">
            <v>13568.815000000001</v>
          </cell>
          <cell r="C42">
            <v>14925.696500000002</v>
          </cell>
          <cell r="D42">
            <v>16282.578000000003</v>
          </cell>
          <cell r="E42">
            <v>17639.459500000004</v>
          </cell>
          <cell r="F42">
            <v>18996.341000000004</v>
          </cell>
          <cell r="G42">
            <v>20353.222500000003</v>
          </cell>
          <cell r="H42">
            <v>21710.104000000007</v>
          </cell>
        </row>
        <row r="43">
          <cell r="A43" t="str">
            <v>Red Gram/Tur</v>
          </cell>
          <cell r="B43">
            <v>8873.41</v>
          </cell>
          <cell r="C43">
            <v>9760.7510000000002</v>
          </cell>
          <cell r="D43">
            <v>10648.092000000001</v>
          </cell>
          <cell r="E43">
            <v>11535.433000000003</v>
          </cell>
          <cell r="F43">
            <v>12422.774000000003</v>
          </cell>
          <cell r="G43">
            <v>13310.115000000003</v>
          </cell>
          <cell r="H43">
            <v>14197.456000000004</v>
          </cell>
        </row>
        <row r="44">
          <cell r="A44" t="str">
            <v>Paddy/Rice</v>
          </cell>
          <cell r="B44">
            <v>0</v>
          </cell>
          <cell r="C44">
            <v>0</v>
          </cell>
          <cell r="D44">
            <v>0</v>
          </cell>
          <cell r="E44">
            <v>0</v>
          </cell>
          <cell r="F44">
            <v>0</v>
          </cell>
          <cell r="G44">
            <v>0</v>
          </cell>
          <cell r="H44">
            <v>0</v>
          </cell>
        </row>
        <row r="45">
          <cell r="A45" t="str">
            <v>Green Gram/ Moong</v>
          </cell>
          <cell r="B45">
            <v>4436.7049999999999</v>
          </cell>
          <cell r="C45">
            <v>4880.3755000000001</v>
          </cell>
          <cell r="D45">
            <v>5324.0460000000003</v>
          </cell>
          <cell r="E45">
            <v>5767.7165000000014</v>
          </cell>
          <cell r="F45">
            <v>6211.3870000000015</v>
          </cell>
          <cell r="G45">
            <v>6655.0575000000017</v>
          </cell>
          <cell r="H45">
            <v>7098.7280000000019</v>
          </cell>
        </row>
        <row r="46">
          <cell r="A46" t="str">
            <v>Maize</v>
          </cell>
          <cell r="B46">
            <v>0</v>
          </cell>
          <cell r="C46">
            <v>0</v>
          </cell>
          <cell r="D46">
            <v>0</v>
          </cell>
          <cell r="E46">
            <v>0</v>
          </cell>
          <cell r="F46">
            <v>0</v>
          </cell>
          <cell r="G46">
            <v>0</v>
          </cell>
          <cell r="H46">
            <v>0</v>
          </cell>
        </row>
        <row r="47">
          <cell r="A47" t="str">
            <v>Black Gram/Udid</v>
          </cell>
          <cell r="B47">
            <v>4436.7049999999999</v>
          </cell>
          <cell r="C47">
            <v>4880.3755000000001</v>
          </cell>
          <cell r="D47">
            <v>5324.0460000000003</v>
          </cell>
          <cell r="E47">
            <v>5767.7165000000014</v>
          </cell>
          <cell r="F47">
            <v>6211.3870000000015</v>
          </cell>
          <cell r="G47">
            <v>6655.0575000000017</v>
          </cell>
          <cell r="H47">
            <v>7098.7280000000019</v>
          </cell>
        </row>
        <row r="51">
          <cell r="A51" t="str">
            <v>Wheat</v>
          </cell>
          <cell r="B51">
            <v>0</v>
          </cell>
          <cell r="C51">
            <v>0</v>
          </cell>
          <cell r="D51">
            <v>0</v>
          </cell>
          <cell r="E51">
            <v>0</v>
          </cell>
          <cell r="F51">
            <v>0</v>
          </cell>
          <cell r="G51">
            <v>0</v>
          </cell>
          <cell r="H51">
            <v>0</v>
          </cell>
        </row>
        <row r="52">
          <cell r="A52" t="str">
            <v>Bengal Gram/Channa</v>
          </cell>
          <cell r="B52">
            <v>9126.9359999999997</v>
          </cell>
          <cell r="C52">
            <v>10039.6296</v>
          </cell>
          <cell r="D52">
            <v>10952.323200000001</v>
          </cell>
          <cell r="E52">
            <v>11865.016800000001</v>
          </cell>
          <cell r="F52">
            <v>12777.710400000004</v>
          </cell>
          <cell r="G52">
            <v>13690.404000000004</v>
          </cell>
          <cell r="H52">
            <v>14603.097600000005</v>
          </cell>
        </row>
        <row r="67">
          <cell r="A67" t="str">
            <v>Soybean</v>
          </cell>
          <cell r="B67">
            <v>0</v>
          </cell>
          <cell r="C67">
            <v>0</v>
          </cell>
          <cell r="D67">
            <v>0</v>
          </cell>
          <cell r="E67">
            <v>0</v>
          </cell>
          <cell r="F67">
            <v>0</v>
          </cell>
          <cell r="G67">
            <v>0</v>
          </cell>
          <cell r="H67">
            <v>0</v>
          </cell>
        </row>
        <row r="68">
          <cell r="A68" t="str">
            <v>Red Gram/Tur</v>
          </cell>
          <cell r="B68">
            <v>0</v>
          </cell>
          <cell r="C68">
            <v>0</v>
          </cell>
          <cell r="D68">
            <v>0</v>
          </cell>
          <cell r="E68">
            <v>0</v>
          </cell>
          <cell r="F68">
            <v>0</v>
          </cell>
          <cell r="G68">
            <v>0</v>
          </cell>
          <cell r="H68">
            <v>0</v>
          </cell>
        </row>
        <row r="69">
          <cell r="A69" t="str">
            <v>Paddy/Rice</v>
          </cell>
          <cell r="B69">
            <v>0</v>
          </cell>
          <cell r="C69">
            <v>0</v>
          </cell>
          <cell r="D69">
            <v>0</v>
          </cell>
          <cell r="E69">
            <v>0</v>
          </cell>
          <cell r="F69">
            <v>0</v>
          </cell>
          <cell r="G69">
            <v>0</v>
          </cell>
          <cell r="H69">
            <v>0</v>
          </cell>
        </row>
        <row r="70">
          <cell r="A70" t="str">
            <v>Green Gram/ Moong</v>
          </cell>
          <cell r="B70">
            <v>0</v>
          </cell>
          <cell r="C70">
            <v>0</v>
          </cell>
          <cell r="D70">
            <v>0</v>
          </cell>
          <cell r="E70">
            <v>0</v>
          </cell>
          <cell r="F70">
            <v>0</v>
          </cell>
          <cell r="G70">
            <v>0</v>
          </cell>
          <cell r="H70">
            <v>0</v>
          </cell>
        </row>
        <row r="71">
          <cell r="A71" t="str">
            <v>Maize</v>
          </cell>
          <cell r="B71">
            <v>0</v>
          </cell>
          <cell r="C71">
            <v>0</v>
          </cell>
          <cell r="D71">
            <v>0</v>
          </cell>
          <cell r="E71">
            <v>0</v>
          </cell>
          <cell r="F71">
            <v>0</v>
          </cell>
          <cell r="G71">
            <v>0</v>
          </cell>
          <cell r="H71">
            <v>0</v>
          </cell>
        </row>
        <row r="72">
          <cell r="A72" t="str">
            <v>Black Gram/Udid</v>
          </cell>
          <cell r="B72">
            <v>0</v>
          </cell>
          <cell r="C72">
            <v>0</v>
          </cell>
          <cell r="D72">
            <v>0</v>
          </cell>
          <cell r="E72">
            <v>0</v>
          </cell>
          <cell r="F72">
            <v>0</v>
          </cell>
          <cell r="G72">
            <v>0</v>
          </cell>
          <cell r="H72">
            <v>0</v>
          </cell>
        </row>
        <row r="73">
          <cell r="A73" t="str">
            <v>Bajra</v>
          </cell>
          <cell r="B73">
            <v>0</v>
          </cell>
          <cell r="C73">
            <v>0</v>
          </cell>
          <cell r="D73">
            <v>0</v>
          </cell>
          <cell r="E73">
            <v>0</v>
          </cell>
          <cell r="F73">
            <v>0</v>
          </cell>
          <cell r="G73">
            <v>0</v>
          </cell>
          <cell r="H73">
            <v>0</v>
          </cell>
        </row>
        <row r="74">
          <cell r="A74" t="str">
            <v>Jawar</v>
          </cell>
          <cell r="B74">
            <v>3880.5</v>
          </cell>
          <cell r="C74">
            <v>4527.25</v>
          </cell>
          <cell r="D74">
            <v>5174</v>
          </cell>
          <cell r="E74">
            <v>5820.75</v>
          </cell>
          <cell r="F74">
            <v>6467.5</v>
          </cell>
          <cell r="G74">
            <v>7114.25</v>
          </cell>
          <cell r="H74">
            <v>7761.0000000000009</v>
          </cell>
        </row>
        <row r="75">
          <cell r="A75" t="str">
            <v>Sunflower</v>
          </cell>
          <cell r="B75">
            <v>0</v>
          </cell>
          <cell r="C75">
            <v>0</v>
          </cell>
          <cell r="D75">
            <v>0</v>
          </cell>
          <cell r="E75">
            <v>0</v>
          </cell>
          <cell r="F75">
            <v>0</v>
          </cell>
          <cell r="G75">
            <v>0</v>
          </cell>
          <cell r="H75">
            <v>0</v>
          </cell>
        </row>
        <row r="84">
          <cell r="A84" t="str">
            <v>Groundnut</v>
          </cell>
          <cell r="B84">
            <v>0</v>
          </cell>
          <cell r="C84">
            <v>0</v>
          </cell>
          <cell r="D84">
            <v>0</v>
          </cell>
          <cell r="E84">
            <v>0</v>
          </cell>
          <cell r="F84">
            <v>0</v>
          </cell>
          <cell r="G84">
            <v>0</v>
          </cell>
          <cell r="H84">
            <v>0</v>
          </cell>
        </row>
        <row r="85">
          <cell r="A85">
            <v>0</v>
          </cell>
          <cell r="B85">
            <v>0</v>
          </cell>
          <cell r="C85">
            <v>0</v>
          </cell>
          <cell r="D85">
            <v>0</v>
          </cell>
          <cell r="E85">
            <v>0</v>
          </cell>
          <cell r="F85">
            <v>0</v>
          </cell>
          <cell r="G85">
            <v>0</v>
          </cell>
          <cell r="H85">
            <v>0</v>
          </cell>
        </row>
      </sheetData>
      <sheetData sheetId="12"/>
      <sheetData sheetId="13"/>
      <sheetData sheetId="14">
        <row r="58">
          <cell r="B58">
            <v>1316.1750549999997</v>
          </cell>
        </row>
        <row r="59">
          <cell r="B59">
            <v>860.72076999999979</v>
          </cell>
        </row>
        <row r="61">
          <cell r="B61">
            <v>430.36038499999989</v>
          </cell>
        </row>
        <row r="63">
          <cell r="B63">
            <v>430.36038499999989</v>
          </cell>
        </row>
        <row r="65">
          <cell r="B65">
            <v>885.31279199999972</v>
          </cell>
        </row>
      </sheetData>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 for users"/>
      <sheetName val="1.Project Cost and MOF"/>
      <sheetName val="2.Capex Details"/>
      <sheetName val="Sheet1"/>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F &amp; V Trading"/>
      <sheetName val="13.Facility 2 Turmeric Process"/>
      <sheetName val="14. Facility 3 Warehouse"/>
      <sheetName val="15. Facility 4 Custom Hiring"/>
      <sheetName val="16.Facility 5 Agri Input"/>
      <sheetName val="17.Facility 6 Horti Processing "/>
    </sheetNames>
    <sheetDataSet>
      <sheetData sheetId="0"/>
      <sheetData sheetId="1"/>
      <sheetData sheetId="2"/>
      <sheetData sheetId="3"/>
      <sheetData sheetId="4"/>
      <sheetData sheetId="5"/>
      <sheetData sheetId="6">
        <row r="6">
          <cell r="F6">
            <v>0</v>
          </cell>
          <cell r="G6">
            <v>0</v>
          </cell>
          <cell r="H6">
            <v>0</v>
          </cell>
          <cell r="I6">
            <v>0</v>
          </cell>
          <cell r="J6">
            <v>0</v>
          </cell>
          <cell r="K6">
            <v>0</v>
          </cell>
        </row>
        <row r="15">
          <cell r="D15">
            <v>0.05</v>
          </cell>
          <cell r="E15">
            <v>0</v>
          </cell>
          <cell r="F15">
            <v>0</v>
          </cell>
          <cell r="G15">
            <v>0</v>
          </cell>
          <cell r="H15">
            <v>0</v>
          </cell>
          <cell r="I15">
            <v>0</v>
          </cell>
          <cell r="J15">
            <v>0</v>
          </cell>
          <cell r="K15">
            <v>0</v>
          </cell>
        </row>
        <row r="18">
          <cell r="D18">
            <v>0</v>
          </cell>
          <cell r="E18">
            <v>0</v>
          </cell>
          <cell r="F18">
            <v>0</v>
          </cell>
          <cell r="G18">
            <v>0</v>
          </cell>
          <cell r="H18">
            <v>0</v>
          </cell>
          <cell r="I18">
            <v>0</v>
          </cell>
          <cell r="J18">
            <v>0</v>
          </cell>
          <cell r="K18">
            <v>0</v>
          </cell>
        </row>
      </sheetData>
      <sheetData sheetId="7"/>
      <sheetData sheetId="8"/>
      <sheetData sheetId="9"/>
      <sheetData sheetId="10"/>
      <sheetData sheetId="11">
        <row r="55">
          <cell r="A55" t="str">
            <v>Summer</v>
          </cell>
        </row>
        <row r="121">
          <cell r="A121" t="str">
            <v>Dhane</v>
          </cell>
          <cell r="B121">
            <v>0</v>
          </cell>
          <cell r="C121">
            <v>0</v>
          </cell>
          <cell r="D121">
            <v>0</v>
          </cell>
          <cell r="E121">
            <v>0</v>
          </cell>
          <cell r="F121">
            <v>0</v>
          </cell>
          <cell r="G121">
            <v>0</v>
          </cell>
          <cell r="H121">
            <v>0</v>
          </cell>
        </row>
        <row r="122">
          <cell r="A122" t="str">
            <v>Mohri</v>
          </cell>
          <cell r="B122">
            <v>0</v>
          </cell>
          <cell r="C122">
            <v>0</v>
          </cell>
          <cell r="D122">
            <v>0</v>
          </cell>
          <cell r="E122">
            <v>0</v>
          </cell>
          <cell r="F122">
            <v>0</v>
          </cell>
          <cell r="G122">
            <v>0</v>
          </cell>
          <cell r="H122">
            <v>0</v>
          </cell>
        </row>
        <row r="123">
          <cell r="A123" t="str">
            <v>Turmeric</v>
          </cell>
          <cell r="B123">
            <v>0</v>
          </cell>
          <cell r="C123">
            <v>0</v>
          </cell>
          <cell r="D123">
            <v>0</v>
          </cell>
          <cell r="E123">
            <v>0</v>
          </cell>
          <cell r="F123">
            <v>0</v>
          </cell>
          <cell r="G123">
            <v>0</v>
          </cell>
          <cell r="H123">
            <v>0</v>
          </cell>
        </row>
        <row r="124">
          <cell r="A124" t="str">
            <v>Til</v>
          </cell>
          <cell r="B124">
            <v>0</v>
          </cell>
          <cell r="C124">
            <v>0</v>
          </cell>
          <cell r="D124">
            <v>0</v>
          </cell>
          <cell r="E124">
            <v>0</v>
          </cell>
          <cell r="F124">
            <v>0</v>
          </cell>
          <cell r="G124">
            <v>0</v>
          </cell>
          <cell r="H124">
            <v>0</v>
          </cell>
        </row>
        <row r="125">
          <cell r="A125" t="str">
            <v>Javas</v>
          </cell>
          <cell r="B125">
            <v>0</v>
          </cell>
          <cell r="C125">
            <v>0</v>
          </cell>
          <cell r="D125">
            <v>0</v>
          </cell>
          <cell r="E125">
            <v>0</v>
          </cell>
          <cell r="F125">
            <v>0</v>
          </cell>
          <cell r="G125">
            <v>0</v>
          </cell>
          <cell r="H125">
            <v>0</v>
          </cell>
        </row>
        <row r="126">
          <cell r="C126">
            <v>0</v>
          </cell>
          <cell r="D126">
            <v>0</v>
          </cell>
          <cell r="E126">
            <v>0</v>
          </cell>
          <cell r="F126">
            <v>0</v>
          </cell>
          <cell r="G126">
            <v>0</v>
          </cell>
          <cell r="H126">
            <v>0</v>
          </cell>
        </row>
        <row r="127">
          <cell r="C127">
            <v>0</v>
          </cell>
          <cell r="D127">
            <v>0</v>
          </cell>
          <cell r="E127">
            <v>0</v>
          </cell>
          <cell r="F127">
            <v>0</v>
          </cell>
          <cell r="G127">
            <v>0</v>
          </cell>
          <cell r="H127">
            <v>0</v>
          </cell>
        </row>
        <row r="128">
          <cell r="C128">
            <v>0</v>
          </cell>
          <cell r="D128">
            <v>0</v>
          </cell>
          <cell r="E128">
            <v>0</v>
          </cell>
          <cell r="F128">
            <v>0</v>
          </cell>
          <cell r="G128">
            <v>0</v>
          </cell>
          <cell r="H128">
            <v>0</v>
          </cell>
        </row>
        <row r="130">
          <cell r="A130" t="str">
            <v>TUR</v>
          </cell>
          <cell r="B130">
            <v>0</v>
          </cell>
          <cell r="C130">
            <v>0</v>
          </cell>
          <cell r="D130">
            <v>0</v>
          </cell>
          <cell r="E130">
            <v>0</v>
          </cell>
          <cell r="F130">
            <v>0</v>
          </cell>
          <cell r="G130">
            <v>0</v>
          </cell>
          <cell r="H130">
            <v>0</v>
          </cell>
        </row>
        <row r="131">
          <cell r="A131" t="str">
            <v>Udad</v>
          </cell>
          <cell r="B131">
            <v>0</v>
          </cell>
          <cell r="C131">
            <v>0</v>
          </cell>
          <cell r="D131">
            <v>0</v>
          </cell>
          <cell r="E131">
            <v>0</v>
          </cell>
          <cell r="F131">
            <v>0</v>
          </cell>
          <cell r="G131">
            <v>0</v>
          </cell>
          <cell r="H131">
            <v>0</v>
          </cell>
        </row>
        <row r="132">
          <cell r="A132" t="str">
            <v>Bajra</v>
          </cell>
          <cell r="B132">
            <v>0</v>
          </cell>
          <cell r="C132">
            <v>0</v>
          </cell>
          <cell r="D132">
            <v>0</v>
          </cell>
          <cell r="E132">
            <v>0</v>
          </cell>
          <cell r="F132">
            <v>0</v>
          </cell>
          <cell r="G132">
            <v>0</v>
          </cell>
          <cell r="H132">
            <v>0</v>
          </cell>
        </row>
        <row r="133">
          <cell r="A133" t="str">
            <v>Wheat</v>
          </cell>
          <cell r="B133">
            <v>0</v>
          </cell>
          <cell r="C133">
            <v>0</v>
          </cell>
          <cell r="D133">
            <v>0</v>
          </cell>
          <cell r="E133">
            <v>0</v>
          </cell>
          <cell r="F133">
            <v>0</v>
          </cell>
          <cell r="G133">
            <v>0</v>
          </cell>
          <cell r="H133">
            <v>0</v>
          </cell>
        </row>
        <row r="134">
          <cell r="A134" t="str">
            <v>Methi</v>
          </cell>
          <cell r="B134">
            <v>0</v>
          </cell>
          <cell r="C134">
            <v>0</v>
          </cell>
          <cell r="D134">
            <v>0</v>
          </cell>
          <cell r="E134">
            <v>0</v>
          </cell>
          <cell r="F134">
            <v>0</v>
          </cell>
          <cell r="G134">
            <v>0</v>
          </cell>
          <cell r="H134">
            <v>0</v>
          </cell>
        </row>
        <row r="135">
          <cell r="C135">
            <v>0</v>
          </cell>
          <cell r="D135">
            <v>0</v>
          </cell>
          <cell r="E135">
            <v>0</v>
          </cell>
          <cell r="F135">
            <v>0</v>
          </cell>
          <cell r="G135">
            <v>0</v>
          </cell>
          <cell r="H135">
            <v>0</v>
          </cell>
        </row>
        <row r="136">
          <cell r="C136">
            <v>0</v>
          </cell>
          <cell r="D136">
            <v>0</v>
          </cell>
          <cell r="E136">
            <v>0</v>
          </cell>
          <cell r="F136">
            <v>0</v>
          </cell>
          <cell r="G136">
            <v>0</v>
          </cell>
          <cell r="H136">
            <v>0</v>
          </cell>
        </row>
        <row r="137">
          <cell r="C137">
            <v>0</v>
          </cell>
          <cell r="D137">
            <v>0</v>
          </cell>
          <cell r="E137">
            <v>0</v>
          </cell>
          <cell r="F137">
            <v>0</v>
          </cell>
          <cell r="G137">
            <v>0</v>
          </cell>
          <cell r="H137">
            <v>0</v>
          </cell>
        </row>
        <row r="139">
          <cell r="C139">
            <v>0</v>
          </cell>
          <cell r="D139">
            <v>0</v>
          </cell>
          <cell r="E139">
            <v>0</v>
          </cell>
          <cell r="F139">
            <v>0</v>
          </cell>
          <cell r="G139">
            <v>0</v>
          </cell>
          <cell r="H139">
            <v>0</v>
          </cell>
        </row>
        <row r="140">
          <cell r="C140">
            <v>0</v>
          </cell>
          <cell r="D140">
            <v>0</v>
          </cell>
          <cell r="E140">
            <v>0</v>
          </cell>
          <cell r="F140">
            <v>0</v>
          </cell>
          <cell r="G140">
            <v>0</v>
          </cell>
          <cell r="H140">
            <v>0</v>
          </cell>
        </row>
        <row r="141">
          <cell r="C141">
            <v>0</v>
          </cell>
          <cell r="D141">
            <v>0</v>
          </cell>
          <cell r="E141">
            <v>0</v>
          </cell>
          <cell r="F141">
            <v>0</v>
          </cell>
          <cell r="G141">
            <v>0</v>
          </cell>
          <cell r="H141">
            <v>0</v>
          </cell>
        </row>
        <row r="142">
          <cell r="B142">
            <v>0</v>
          </cell>
          <cell r="C142">
            <v>0</v>
          </cell>
          <cell r="D142">
            <v>0</v>
          </cell>
          <cell r="E142">
            <v>0</v>
          </cell>
          <cell r="F142">
            <v>0</v>
          </cell>
          <cell r="G142">
            <v>0</v>
          </cell>
          <cell r="H142">
            <v>0</v>
          </cell>
        </row>
      </sheetData>
      <sheetData sheetId="12">
        <row r="1">
          <cell r="A1" t="str">
            <v>Fruit  &amp; Vegetables Crop Production Details</v>
          </cell>
        </row>
        <row r="74">
          <cell r="A74" t="str">
            <v>Turmeric</v>
          </cell>
        </row>
        <row r="75">
          <cell r="A75" t="str">
            <v>Potato</v>
          </cell>
          <cell r="B75">
            <v>0</v>
          </cell>
          <cell r="C75">
            <v>0</v>
          </cell>
          <cell r="D75">
            <v>0</v>
          </cell>
          <cell r="E75">
            <v>0</v>
          </cell>
          <cell r="F75">
            <v>0</v>
          </cell>
          <cell r="G75">
            <v>0</v>
          </cell>
          <cell r="H75">
            <v>0</v>
          </cell>
        </row>
        <row r="76">
          <cell r="A76">
            <v>0</v>
          </cell>
          <cell r="B76">
            <v>0</v>
          </cell>
          <cell r="C76">
            <v>0</v>
          </cell>
          <cell r="D76">
            <v>0</v>
          </cell>
          <cell r="E76">
            <v>0</v>
          </cell>
          <cell r="F76">
            <v>0</v>
          </cell>
          <cell r="G76">
            <v>0</v>
          </cell>
          <cell r="H76">
            <v>0</v>
          </cell>
        </row>
        <row r="77">
          <cell r="A77" t="str">
            <v>Tomato</v>
          </cell>
          <cell r="B77">
            <v>0</v>
          </cell>
          <cell r="C77">
            <v>0</v>
          </cell>
          <cell r="D77">
            <v>0</v>
          </cell>
          <cell r="E77">
            <v>0</v>
          </cell>
          <cell r="F77">
            <v>0</v>
          </cell>
          <cell r="G77">
            <v>0</v>
          </cell>
          <cell r="H77">
            <v>0</v>
          </cell>
        </row>
        <row r="78">
          <cell r="A78">
            <v>0</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3">
          <cell r="A83">
            <v>0</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Potato</v>
          </cell>
          <cell r="B85">
            <v>0</v>
          </cell>
          <cell r="C85">
            <v>0</v>
          </cell>
          <cell r="D85">
            <v>0</v>
          </cell>
          <cell r="E85">
            <v>0</v>
          </cell>
          <cell r="F85">
            <v>0</v>
          </cell>
          <cell r="G85">
            <v>0</v>
          </cell>
          <cell r="H85">
            <v>0</v>
          </cell>
        </row>
        <row r="86">
          <cell r="A86">
            <v>0</v>
          </cell>
          <cell r="B86">
            <v>0</v>
          </cell>
          <cell r="C86">
            <v>0</v>
          </cell>
          <cell r="D86">
            <v>0</v>
          </cell>
          <cell r="E86">
            <v>0</v>
          </cell>
          <cell r="F86">
            <v>0</v>
          </cell>
          <cell r="G86">
            <v>0</v>
          </cell>
          <cell r="H86">
            <v>0</v>
          </cell>
        </row>
        <row r="87">
          <cell r="A87">
            <v>0</v>
          </cell>
          <cell r="B87">
            <v>0</v>
          </cell>
          <cell r="C87">
            <v>0</v>
          </cell>
          <cell r="D87">
            <v>0</v>
          </cell>
          <cell r="E87">
            <v>0</v>
          </cell>
          <cell r="F87">
            <v>0</v>
          </cell>
          <cell r="G87">
            <v>0</v>
          </cell>
          <cell r="H87">
            <v>0</v>
          </cell>
        </row>
        <row r="95">
          <cell r="A95" t="str">
            <v>Oranges</v>
          </cell>
          <cell r="B95">
            <v>0</v>
          </cell>
          <cell r="C95">
            <v>0</v>
          </cell>
          <cell r="D95">
            <v>0</v>
          </cell>
          <cell r="E95">
            <v>0</v>
          </cell>
          <cell r="F95">
            <v>0</v>
          </cell>
          <cell r="G95">
            <v>0</v>
          </cell>
          <cell r="H95">
            <v>0</v>
          </cell>
        </row>
        <row r="96">
          <cell r="A96" t="str">
            <v>Pomegranate</v>
          </cell>
          <cell r="B96">
            <v>0</v>
          </cell>
          <cell r="C96">
            <v>0</v>
          </cell>
          <cell r="D96">
            <v>0</v>
          </cell>
          <cell r="E96">
            <v>0</v>
          </cell>
          <cell r="F96">
            <v>0</v>
          </cell>
          <cell r="G96">
            <v>0</v>
          </cell>
          <cell r="H96">
            <v>0</v>
          </cell>
        </row>
        <row r="97">
          <cell r="A97">
            <v>0</v>
          </cell>
          <cell r="B97">
            <v>0</v>
          </cell>
          <cell r="C97">
            <v>0</v>
          </cell>
          <cell r="D97">
            <v>0</v>
          </cell>
          <cell r="E97">
            <v>0</v>
          </cell>
          <cell r="F97">
            <v>0</v>
          </cell>
          <cell r="G97">
            <v>0</v>
          </cell>
          <cell r="H97">
            <v>0</v>
          </cell>
        </row>
        <row r="98">
          <cell r="A98">
            <v>0</v>
          </cell>
          <cell r="B98">
            <v>0</v>
          </cell>
          <cell r="C98">
            <v>0</v>
          </cell>
          <cell r="D98">
            <v>0</v>
          </cell>
          <cell r="E98">
            <v>0</v>
          </cell>
          <cell r="F98">
            <v>0</v>
          </cell>
          <cell r="G98">
            <v>0</v>
          </cell>
          <cell r="H98">
            <v>0</v>
          </cell>
        </row>
        <row r="102">
          <cell r="A102" t="str">
            <v>Turmeric</v>
          </cell>
          <cell r="B102">
            <v>0</v>
          </cell>
          <cell r="C102">
            <v>0</v>
          </cell>
          <cell r="D102">
            <v>0</v>
          </cell>
          <cell r="E102">
            <v>0</v>
          </cell>
          <cell r="F102">
            <v>0</v>
          </cell>
          <cell r="G102">
            <v>0</v>
          </cell>
          <cell r="H102">
            <v>0</v>
          </cell>
        </row>
        <row r="103">
          <cell r="A103" t="str">
            <v>Potato</v>
          </cell>
          <cell r="B103">
            <v>0</v>
          </cell>
          <cell r="C103">
            <v>0</v>
          </cell>
          <cell r="D103">
            <v>0</v>
          </cell>
          <cell r="E103">
            <v>0</v>
          </cell>
          <cell r="F103">
            <v>0</v>
          </cell>
          <cell r="G103">
            <v>0</v>
          </cell>
          <cell r="H103">
            <v>0</v>
          </cell>
        </row>
        <row r="104">
          <cell r="A104">
            <v>0</v>
          </cell>
          <cell r="B104">
            <v>0</v>
          </cell>
          <cell r="C104">
            <v>0</v>
          </cell>
          <cell r="D104">
            <v>0</v>
          </cell>
          <cell r="E104">
            <v>0</v>
          </cell>
          <cell r="F104">
            <v>0</v>
          </cell>
          <cell r="G104">
            <v>0</v>
          </cell>
          <cell r="H104">
            <v>0</v>
          </cell>
        </row>
        <row r="105">
          <cell r="A105" t="str">
            <v>Tomato</v>
          </cell>
          <cell r="B105">
            <v>0</v>
          </cell>
          <cell r="C105">
            <v>0</v>
          </cell>
          <cell r="D105">
            <v>0</v>
          </cell>
          <cell r="E105">
            <v>0</v>
          </cell>
          <cell r="F105">
            <v>0</v>
          </cell>
          <cell r="G105">
            <v>0</v>
          </cell>
          <cell r="H105">
            <v>0</v>
          </cell>
        </row>
        <row r="106">
          <cell r="A106">
            <v>0</v>
          </cell>
          <cell r="B106">
            <v>0</v>
          </cell>
          <cell r="C106">
            <v>0</v>
          </cell>
          <cell r="D106">
            <v>0</v>
          </cell>
          <cell r="E106">
            <v>0</v>
          </cell>
          <cell r="F106">
            <v>0</v>
          </cell>
          <cell r="G106">
            <v>0</v>
          </cell>
          <cell r="H106">
            <v>0</v>
          </cell>
        </row>
        <row r="107">
          <cell r="A107">
            <v>0</v>
          </cell>
          <cell r="B107">
            <v>0</v>
          </cell>
          <cell r="C107">
            <v>0</v>
          </cell>
          <cell r="D107">
            <v>0</v>
          </cell>
          <cell r="E107">
            <v>0</v>
          </cell>
          <cell r="F107">
            <v>0</v>
          </cell>
          <cell r="G107">
            <v>0</v>
          </cell>
          <cell r="H107">
            <v>0</v>
          </cell>
        </row>
        <row r="108">
          <cell r="A108">
            <v>0</v>
          </cell>
          <cell r="B108">
            <v>0</v>
          </cell>
          <cell r="C108">
            <v>0</v>
          </cell>
          <cell r="D108">
            <v>0</v>
          </cell>
          <cell r="E108">
            <v>0</v>
          </cell>
          <cell r="F108">
            <v>0</v>
          </cell>
          <cell r="G108">
            <v>0</v>
          </cell>
          <cell r="H108">
            <v>0</v>
          </cell>
        </row>
        <row r="109">
          <cell r="A109">
            <v>0</v>
          </cell>
          <cell r="B109">
            <v>0</v>
          </cell>
          <cell r="C109">
            <v>0</v>
          </cell>
          <cell r="D109">
            <v>0</v>
          </cell>
          <cell r="E109">
            <v>0</v>
          </cell>
          <cell r="F109">
            <v>0</v>
          </cell>
          <cell r="G109">
            <v>0</v>
          </cell>
          <cell r="H109">
            <v>0</v>
          </cell>
        </row>
        <row r="110">
          <cell r="A110">
            <v>0</v>
          </cell>
          <cell r="B110">
            <v>0</v>
          </cell>
          <cell r="C110">
            <v>0</v>
          </cell>
          <cell r="D110">
            <v>0</v>
          </cell>
          <cell r="E110">
            <v>0</v>
          </cell>
          <cell r="F110">
            <v>0</v>
          </cell>
          <cell r="G110">
            <v>0</v>
          </cell>
          <cell r="H110">
            <v>0</v>
          </cell>
        </row>
        <row r="111">
          <cell r="A111">
            <v>0</v>
          </cell>
          <cell r="B111">
            <v>0</v>
          </cell>
          <cell r="C111">
            <v>0</v>
          </cell>
          <cell r="D111">
            <v>0</v>
          </cell>
          <cell r="E111">
            <v>0</v>
          </cell>
          <cell r="F111">
            <v>0</v>
          </cell>
          <cell r="G111">
            <v>0</v>
          </cell>
          <cell r="H111">
            <v>0</v>
          </cell>
        </row>
        <row r="112">
          <cell r="A112" t="str">
            <v>Tomato</v>
          </cell>
          <cell r="B112">
            <v>0</v>
          </cell>
          <cell r="C112">
            <v>0</v>
          </cell>
          <cell r="D112">
            <v>0</v>
          </cell>
          <cell r="E112">
            <v>0</v>
          </cell>
          <cell r="F112">
            <v>0</v>
          </cell>
          <cell r="G112">
            <v>0</v>
          </cell>
          <cell r="H112">
            <v>0</v>
          </cell>
        </row>
        <row r="113">
          <cell r="A113" t="str">
            <v>Potato</v>
          </cell>
          <cell r="B113">
            <v>0</v>
          </cell>
          <cell r="C113">
            <v>0</v>
          </cell>
          <cell r="D113">
            <v>0</v>
          </cell>
          <cell r="E113">
            <v>0</v>
          </cell>
          <cell r="F113">
            <v>0</v>
          </cell>
          <cell r="G113">
            <v>0</v>
          </cell>
          <cell r="H113">
            <v>0</v>
          </cell>
        </row>
        <row r="114">
          <cell r="A114">
            <v>0</v>
          </cell>
          <cell r="B114">
            <v>0</v>
          </cell>
          <cell r="C114">
            <v>0</v>
          </cell>
          <cell r="D114">
            <v>0</v>
          </cell>
          <cell r="E114">
            <v>0</v>
          </cell>
          <cell r="F114">
            <v>0</v>
          </cell>
          <cell r="G114">
            <v>0</v>
          </cell>
          <cell r="H114">
            <v>0</v>
          </cell>
        </row>
        <row r="115">
          <cell r="A115">
            <v>0</v>
          </cell>
          <cell r="B115">
            <v>0</v>
          </cell>
          <cell r="C115">
            <v>0</v>
          </cell>
          <cell r="D115">
            <v>0</v>
          </cell>
          <cell r="E115">
            <v>0</v>
          </cell>
          <cell r="F115">
            <v>0</v>
          </cell>
          <cell r="G115">
            <v>0</v>
          </cell>
          <cell r="H115">
            <v>0</v>
          </cell>
        </row>
        <row r="116">
          <cell r="A116">
            <v>0</v>
          </cell>
          <cell r="B116">
            <v>0</v>
          </cell>
          <cell r="C116">
            <v>0</v>
          </cell>
          <cell r="D116">
            <v>0</v>
          </cell>
          <cell r="E116">
            <v>0</v>
          </cell>
          <cell r="F116">
            <v>0</v>
          </cell>
          <cell r="G116">
            <v>0</v>
          </cell>
          <cell r="H116">
            <v>0</v>
          </cell>
        </row>
        <row r="117">
          <cell r="A117">
            <v>0</v>
          </cell>
          <cell r="B117">
            <v>0</v>
          </cell>
          <cell r="C117">
            <v>0</v>
          </cell>
          <cell r="D117">
            <v>0</v>
          </cell>
          <cell r="E117">
            <v>0</v>
          </cell>
          <cell r="F117">
            <v>0</v>
          </cell>
          <cell r="G117">
            <v>0</v>
          </cell>
          <cell r="H117">
            <v>0</v>
          </cell>
        </row>
        <row r="118">
          <cell r="A118">
            <v>0</v>
          </cell>
          <cell r="B118">
            <v>0</v>
          </cell>
          <cell r="C118">
            <v>0</v>
          </cell>
          <cell r="D118">
            <v>0</v>
          </cell>
          <cell r="E118">
            <v>0</v>
          </cell>
          <cell r="F118">
            <v>0</v>
          </cell>
          <cell r="G118">
            <v>0</v>
          </cell>
          <cell r="H118">
            <v>0</v>
          </cell>
        </row>
        <row r="119">
          <cell r="A119">
            <v>0</v>
          </cell>
          <cell r="B119">
            <v>0</v>
          </cell>
          <cell r="C119">
            <v>0</v>
          </cell>
          <cell r="D119">
            <v>0</v>
          </cell>
          <cell r="E119">
            <v>0</v>
          </cell>
          <cell r="F119">
            <v>0</v>
          </cell>
          <cell r="G119">
            <v>0</v>
          </cell>
          <cell r="H119">
            <v>0</v>
          </cell>
        </row>
        <row r="120">
          <cell r="A120">
            <v>0</v>
          </cell>
          <cell r="B120">
            <v>0</v>
          </cell>
          <cell r="C120">
            <v>0</v>
          </cell>
          <cell r="D120">
            <v>0</v>
          </cell>
          <cell r="E120">
            <v>0</v>
          </cell>
          <cell r="F120">
            <v>0</v>
          </cell>
          <cell r="G120">
            <v>0</v>
          </cell>
          <cell r="H120">
            <v>0</v>
          </cell>
        </row>
        <row r="121">
          <cell r="A121">
            <v>0</v>
          </cell>
          <cell r="B121">
            <v>0</v>
          </cell>
          <cell r="C121">
            <v>0</v>
          </cell>
          <cell r="D121">
            <v>0</v>
          </cell>
          <cell r="E121">
            <v>0</v>
          </cell>
          <cell r="F121">
            <v>0</v>
          </cell>
          <cell r="G121">
            <v>0</v>
          </cell>
          <cell r="H121">
            <v>0</v>
          </cell>
        </row>
        <row r="122">
          <cell r="A122">
            <v>0</v>
          </cell>
          <cell r="B122">
            <v>0</v>
          </cell>
          <cell r="C122">
            <v>0</v>
          </cell>
          <cell r="D122">
            <v>0</v>
          </cell>
          <cell r="E122">
            <v>0</v>
          </cell>
          <cell r="F122">
            <v>0</v>
          </cell>
          <cell r="G122">
            <v>0</v>
          </cell>
          <cell r="H122">
            <v>0</v>
          </cell>
        </row>
        <row r="123">
          <cell r="A123" t="str">
            <v>Oranges</v>
          </cell>
          <cell r="B123">
            <v>0</v>
          </cell>
          <cell r="C123">
            <v>0</v>
          </cell>
          <cell r="D123">
            <v>0</v>
          </cell>
          <cell r="E123">
            <v>0</v>
          </cell>
          <cell r="F123">
            <v>0</v>
          </cell>
          <cell r="G123">
            <v>0</v>
          </cell>
          <cell r="H123">
            <v>0</v>
          </cell>
        </row>
        <row r="124">
          <cell r="A124" t="str">
            <v>Pomegranate</v>
          </cell>
          <cell r="B124">
            <v>0</v>
          </cell>
          <cell r="C124">
            <v>0</v>
          </cell>
          <cell r="D124">
            <v>0</v>
          </cell>
          <cell r="E124">
            <v>0</v>
          </cell>
          <cell r="F124">
            <v>0</v>
          </cell>
          <cell r="G124">
            <v>0</v>
          </cell>
          <cell r="H124">
            <v>0</v>
          </cell>
        </row>
        <row r="125">
          <cell r="A125">
            <v>0</v>
          </cell>
          <cell r="B125">
            <v>0</v>
          </cell>
          <cell r="C125">
            <v>0</v>
          </cell>
          <cell r="D125">
            <v>0</v>
          </cell>
          <cell r="E125">
            <v>0</v>
          </cell>
          <cell r="F125">
            <v>0</v>
          </cell>
          <cell r="G125">
            <v>0</v>
          </cell>
          <cell r="H125">
            <v>0</v>
          </cell>
        </row>
        <row r="126">
          <cell r="A126">
            <v>0</v>
          </cell>
          <cell r="B126">
            <v>0</v>
          </cell>
          <cell r="C126">
            <v>0</v>
          </cell>
          <cell r="D126">
            <v>0</v>
          </cell>
          <cell r="E126">
            <v>0</v>
          </cell>
          <cell r="F126">
            <v>0</v>
          </cell>
          <cell r="G126">
            <v>0</v>
          </cell>
          <cell r="H126">
            <v>0</v>
          </cell>
        </row>
      </sheetData>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E37"/>
  <sheetViews>
    <sheetView topLeftCell="A28" workbookViewId="0">
      <selection activeCell="A5" sqref="A5:E5"/>
    </sheetView>
  </sheetViews>
  <sheetFormatPr defaultColWidth="9.140625" defaultRowHeight="15"/>
  <cols>
    <col min="1" max="1" width="12.85546875" style="264" customWidth="1"/>
    <col min="2" max="2" width="56" style="264" customWidth="1"/>
    <col min="3" max="3" width="31.42578125" style="264" customWidth="1"/>
    <col min="4" max="4" width="16.140625" style="264" customWidth="1"/>
    <col min="5" max="5" width="8.5703125" style="264" hidden="1" customWidth="1"/>
    <col min="6" max="16384" width="9.140625" style="264"/>
  </cols>
  <sheetData>
    <row r="2" spans="1:5" ht="26.25" customHeight="1">
      <c r="A2" s="406" t="s">
        <v>628</v>
      </c>
      <c r="B2" s="406"/>
      <c r="C2" s="406"/>
      <c r="D2" s="406"/>
      <c r="E2" s="406"/>
    </row>
    <row r="3" spans="1:5" ht="26.25" customHeight="1">
      <c r="A3" s="407" t="s">
        <v>624</v>
      </c>
      <c r="B3" s="407"/>
      <c r="C3" s="407"/>
      <c r="D3" s="407"/>
      <c r="E3" s="407"/>
    </row>
    <row r="4" spans="1:5" ht="23.25" customHeight="1">
      <c r="A4" s="405" t="s">
        <v>595</v>
      </c>
      <c r="B4" s="405"/>
      <c r="C4" s="405"/>
      <c r="D4" s="405"/>
      <c r="E4" s="405"/>
    </row>
    <row r="5" spans="1:5" ht="240.75" customHeight="1">
      <c r="A5" s="408" t="s">
        <v>629</v>
      </c>
      <c r="B5" s="408"/>
      <c r="C5" s="408"/>
      <c r="D5" s="408"/>
      <c r="E5" s="408"/>
    </row>
    <row r="6" spans="1:5" ht="23.25" customHeight="1">
      <c r="A6" s="405" t="s">
        <v>596</v>
      </c>
      <c r="B6" s="405"/>
      <c r="C6" s="405"/>
      <c r="D6" s="405"/>
      <c r="E6" s="405"/>
    </row>
    <row r="7" spans="1:5" ht="155.25" customHeight="1">
      <c r="A7" s="415" t="s">
        <v>664</v>
      </c>
      <c r="B7" s="416"/>
      <c r="C7" s="416"/>
      <c r="D7" s="416"/>
      <c r="E7" s="417"/>
    </row>
    <row r="8" spans="1:5" ht="23.25" customHeight="1">
      <c r="A8" s="418" t="s">
        <v>630</v>
      </c>
      <c r="B8" s="418"/>
      <c r="C8" s="418"/>
      <c r="D8" s="418"/>
      <c r="E8" s="418"/>
    </row>
    <row r="9" spans="1:5" ht="105.75" customHeight="1">
      <c r="A9" s="408" t="s">
        <v>668</v>
      </c>
      <c r="B9" s="408"/>
      <c r="C9" s="408"/>
      <c r="D9" s="408"/>
      <c r="E9" s="408"/>
    </row>
    <row r="10" spans="1:5" ht="23.25">
      <c r="A10" s="405" t="s">
        <v>622</v>
      </c>
      <c r="B10" s="405"/>
      <c r="C10" s="405"/>
      <c r="D10" s="405"/>
      <c r="E10" s="405"/>
    </row>
    <row r="11" spans="1:5">
      <c r="A11" s="264" t="s">
        <v>620</v>
      </c>
      <c r="B11" s="264" t="s">
        <v>151</v>
      </c>
    </row>
    <row r="12" spans="1:5" ht="20.25" customHeight="1">
      <c r="A12" s="267"/>
      <c r="B12" s="419" t="s">
        <v>390</v>
      </c>
      <c r="C12" s="420"/>
      <c r="D12" s="420"/>
      <c r="E12" s="421"/>
    </row>
    <row r="13" spans="1:5">
      <c r="A13" s="268"/>
      <c r="B13" s="409" t="s">
        <v>391</v>
      </c>
      <c r="C13" s="409"/>
      <c r="D13" s="409"/>
      <c r="E13" s="409"/>
    </row>
    <row r="14" spans="1:5">
      <c r="A14" s="410"/>
      <c r="B14" s="410"/>
      <c r="C14" s="410"/>
      <c r="D14" s="410"/>
      <c r="E14" s="411"/>
    </row>
    <row r="15" spans="1:5" ht="23.25">
      <c r="A15" s="405" t="s">
        <v>623</v>
      </c>
      <c r="B15" s="405"/>
      <c r="C15" s="405"/>
      <c r="D15" s="405"/>
      <c r="E15" s="405"/>
    </row>
    <row r="16" spans="1:5">
      <c r="A16" s="265" t="s">
        <v>597</v>
      </c>
      <c r="B16" s="265" t="s">
        <v>631</v>
      </c>
      <c r="C16" s="265" t="s">
        <v>440</v>
      </c>
      <c r="D16" s="265" t="s">
        <v>598</v>
      </c>
      <c r="E16" s="265" t="s">
        <v>599</v>
      </c>
    </row>
    <row r="17" spans="1:5">
      <c r="A17" s="271" t="s">
        <v>173</v>
      </c>
      <c r="B17" s="271" t="s">
        <v>632</v>
      </c>
      <c r="C17" s="271"/>
      <c r="D17" s="271"/>
      <c r="E17" s="271"/>
    </row>
    <row r="18" spans="1:5" ht="45">
      <c r="A18" s="272" t="s">
        <v>600</v>
      </c>
      <c r="B18" s="266" t="s">
        <v>601</v>
      </c>
      <c r="C18" s="266" t="s">
        <v>665</v>
      </c>
      <c r="D18" s="266" t="s">
        <v>633</v>
      </c>
      <c r="E18" s="266"/>
    </row>
    <row r="19" spans="1:5" ht="60">
      <c r="A19" s="272" t="s">
        <v>602</v>
      </c>
      <c r="B19" s="266" t="s">
        <v>603</v>
      </c>
      <c r="C19" s="266" t="s">
        <v>666</v>
      </c>
      <c r="D19" s="266" t="s">
        <v>634</v>
      </c>
      <c r="E19" s="266"/>
    </row>
    <row r="20" spans="1:5" ht="36" customHeight="1">
      <c r="A20" s="272" t="s">
        <v>604</v>
      </c>
      <c r="B20" s="227" t="s">
        <v>625</v>
      </c>
      <c r="C20" s="266" t="s">
        <v>635</v>
      </c>
      <c r="D20" s="266" t="s">
        <v>636</v>
      </c>
      <c r="E20" s="266" t="s">
        <v>626</v>
      </c>
    </row>
    <row r="21" spans="1:5" ht="30">
      <c r="A21" s="272" t="s">
        <v>606</v>
      </c>
      <c r="B21" s="266" t="s">
        <v>667</v>
      </c>
      <c r="C21" s="266"/>
      <c r="D21" s="266"/>
      <c r="E21" s="266"/>
    </row>
    <row r="22" spans="1:5">
      <c r="A22" s="266">
        <v>4.0999999999999996</v>
      </c>
      <c r="B22" s="266" t="s">
        <v>607</v>
      </c>
      <c r="C22" s="412" t="s">
        <v>637</v>
      </c>
      <c r="D22" s="266" t="s">
        <v>638</v>
      </c>
      <c r="E22" s="266"/>
    </row>
    <row r="23" spans="1:5" ht="30">
      <c r="A23" s="266">
        <v>4.2</v>
      </c>
      <c r="B23" s="266" t="s">
        <v>608</v>
      </c>
      <c r="C23" s="413"/>
      <c r="D23" s="266" t="s">
        <v>639</v>
      </c>
      <c r="E23" s="266"/>
    </row>
    <row r="24" spans="1:5">
      <c r="A24" s="266">
        <v>4.3</v>
      </c>
      <c r="B24" s="266" t="s">
        <v>609</v>
      </c>
      <c r="C24" s="413"/>
      <c r="D24" s="266" t="s">
        <v>640</v>
      </c>
      <c r="E24" s="266"/>
    </row>
    <row r="25" spans="1:5">
      <c r="A25" s="266">
        <v>4.4000000000000004</v>
      </c>
      <c r="B25" s="266" t="s">
        <v>610</v>
      </c>
      <c r="C25" s="413"/>
      <c r="D25" s="266" t="s">
        <v>641</v>
      </c>
      <c r="E25" s="266"/>
    </row>
    <row r="26" spans="1:5">
      <c r="A26" s="266">
        <v>4.5</v>
      </c>
      <c r="B26" s="266" t="s">
        <v>611</v>
      </c>
      <c r="C26" s="413"/>
      <c r="D26" s="266" t="s">
        <v>642</v>
      </c>
      <c r="E26" s="266"/>
    </row>
    <row r="27" spans="1:5">
      <c r="A27" s="266">
        <v>4.5999999999999996</v>
      </c>
      <c r="B27" s="266" t="s">
        <v>612</v>
      </c>
      <c r="C27" s="414"/>
      <c r="D27" s="266" t="s">
        <v>643</v>
      </c>
      <c r="E27" s="266"/>
    </row>
    <row r="28" spans="1:5" ht="45">
      <c r="A28" s="272" t="s">
        <v>613</v>
      </c>
      <c r="B28" s="266" t="s">
        <v>605</v>
      </c>
      <c r="C28" s="266" t="s">
        <v>644</v>
      </c>
      <c r="D28" s="266" t="s">
        <v>669</v>
      </c>
      <c r="E28" s="266"/>
    </row>
    <row r="29" spans="1:5" ht="45">
      <c r="A29" s="272" t="s">
        <v>614</v>
      </c>
      <c r="B29" s="266" t="s">
        <v>645</v>
      </c>
      <c r="C29" s="266" t="s">
        <v>646</v>
      </c>
      <c r="D29" s="266" t="s">
        <v>647</v>
      </c>
      <c r="E29" s="266"/>
    </row>
    <row r="30" spans="1:5" ht="30">
      <c r="A30" s="272" t="s">
        <v>621</v>
      </c>
      <c r="B30" s="266" t="s">
        <v>615</v>
      </c>
      <c r="C30" s="266" t="s">
        <v>648</v>
      </c>
      <c r="D30" s="266" t="s">
        <v>649</v>
      </c>
      <c r="E30" s="266"/>
    </row>
    <row r="31" spans="1:5">
      <c r="A31" s="271" t="s">
        <v>174</v>
      </c>
      <c r="B31" s="273" t="s">
        <v>650</v>
      </c>
      <c r="C31" s="271"/>
      <c r="D31" s="271"/>
      <c r="E31" s="271"/>
    </row>
    <row r="32" spans="1:5" ht="26.25" customHeight="1">
      <c r="A32" s="274" t="s">
        <v>651</v>
      </c>
      <c r="B32" s="266" t="s">
        <v>616</v>
      </c>
      <c r="C32" s="266"/>
      <c r="D32" s="266" t="s">
        <v>652</v>
      </c>
      <c r="E32" s="266" t="s">
        <v>626</v>
      </c>
    </row>
    <row r="33" spans="1:5" ht="60">
      <c r="A33" s="274" t="s">
        <v>653</v>
      </c>
      <c r="B33" s="266" t="s">
        <v>617</v>
      </c>
      <c r="C33" s="266"/>
      <c r="D33" s="266" t="s">
        <v>654</v>
      </c>
      <c r="E33" s="266" t="s">
        <v>626</v>
      </c>
    </row>
    <row r="34" spans="1:5" ht="60">
      <c r="A34" s="274" t="s">
        <v>655</v>
      </c>
      <c r="B34" s="266" t="s">
        <v>618</v>
      </c>
      <c r="C34" s="266"/>
      <c r="D34" s="266" t="s">
        <v>656</v>
      </c>
      <c r="E34" s="266" t="s">
        <v>626</v>
      </c>
    </row>
    <row r="35" spans="1:5" ht="35.25" customHeight="1">
      <c r="A35" s="274" t="s">
        <v>657</v>
      </c>
      <c r="B35" s="266" t="s">
        <v>619</v>
      </c>
      <c r="C35" s="266"/>
      <c r="D35" s="266" t="s">
        <v>658</v>
      </c>
      <c r="E35" s="266" t="s">
        <v>626</v>
      </c>
    </row>
    <row r="36" spans="1:5" ht="35.25" customHeight="1">
      <c r="A36" s="274" t="s">
        <v>659</v>
      </c>
      <c r="B36" s="266" t="s">
        <v>660</v>
      </c>
      <c r="C36" s="266"/>
      <c r="D36" s="266" t="s">
        <v>661</v>
      </c>
      <c r="E36" s="266" t="s">
        <v>626</v>
      </c>
    </row>
    <row r="37" spans="1:5">
      <c r="A37" s="272" t="s">
        <v>662</v>
      </c>
      <c r="B37" s="266" t="s">
        <v>663</v>
      </c>
      <c r="C37" s="266"/>
      <c r="D37" s="266"/>
      <c r="E37" s="266"/>
    </row>
  </sheetData>
  <mergeCells count="14">
    <mergeCell ref="B13:E13"/>
    <mergeCell ref="A14:E14"/>
    <mergeCell ref="A15:E15"/>
    <mergeCell ref="C22:C27"/>
    <mergeCell ref="A7:E7"/>
    <mergeCell ref="A8:E8"/>
    <mergeCell ref="A9:E9"/>
    <mergeCell ref="A10:E10"/>
    <mergeCell ref="B12:E12"/>
    <mergeCell ref="A6:E6"/>
    <mergeCell ref="A2:E2"/>
    <mergeCell ref="A3:E3"/>
    <mergeCell ref="A4:E4"/>
    <mergeCell ref="A5:E5"/>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J44"/>
  <sheetViews>
    <sheetView view="pageBreakPreview" zoomScale="80" zoomScaleSheetLayoutView="80" workbookViewId="0">
      <selection activeCell="A3" sqref="A3"/>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61"/>
      <c r="B1" s="461"/>
      <c r="C1" s="461"/>
      <c r="D1" s="461"/>
      <c r="E1" s="461"/>
      <c r="F1" s="461"/>
      <c r="G1" s="461"/>
    </row>
    <row r="2" spans="1:10" ht="18.75">
      <c r="A2" s="424" t="s">
        <v>550</v>
      </c>
      <c r="B2" s="424"/>
      <c r="C2" s="424"/>
      <c r="D2" s="424"/>
      <c r="E2" s="424"/>
      <c r="F2" s="424"/>
      <c r="G2" s="424"/>
      <c r="H2" s="424"/>
      <c r="I2" s="424"/>
      <c r="J2" s="5"/>
    </row>
    <row r="4" spans="1:10">
      <c r="A4" s="40" t="s">
        <v>227</v>
      </c>
      <c r="B4" s="40" t="s">
        <v>0</v>
      </c>
      <c r="C4" s="41" t="s">
        <v>2</v>
      </c>
      <c r="D4" s="41" t="s">
        <v>3</v>
      </c>
      <c r="E4" s="41" t="s">
        <v>4</v>
      </c>
      <c r="F4" s="41" t="s">
        <v>5</v>
      </c>
      <c r="G4" s="41" t="s">
        <v>6</v>
      </c>
      <c r="H4" s="41" t="s">
        <v>169</v>
      </c>
      <c r="I4" s="41" t="s">
        <v>168</v>
      </c>
    </row>
    <row r="5" spans="1:10">
      <c r="A5" s="23">
        <v>1</v>
      </c>
      <c r="B5" s="23" t="s">
        <v>355</v>
      </c>
      <c r="C5" s="24"/>
      <c r="D5" s="24"/>
      <c r="E5" s="24"/>
      <c r="F5" s="24"/>
      <c r="G5" s="24"/>
      <c r="H5" s="24"/>
      <c r="I5" s="24"/>
    </row>
    <row r="6" spans="1:10">
      <c r="A6" s="23"/>
      <c r="B6" s="25" t="s">
        <v>355</v>
      </c>
      <c r="C6" s="24">
        <f>'6.Cons Profit &amp; Loss'!B15</f>
        <v>31492228.461571876</v>
      </c>
      <c r="D6" s="24">
        <f>'6.Cons Profit &amp; Loss'!C15</f>
        <v>36624381.580730677</v>
      </c>
      <c r="E6" s="24">
        <f>'6.Cons Profit &amp; Loss'!D15</f>
        <v>41911093.706955105</v>
      </c>
      <c r="F6" s="24">
        <f>'6.Cons Profit &amp; Loss'!E15</f>
        <v>47634916.091850162</v>
      </c>
      <c r="G6" s="24">
        <f>'6.Cons Profit &amp; Loss'!F15</f>
        <v>53826342.980967321</v>
      </c>
      <c r="H6" s="24">
        <f>'6.Cons Profit &amp; Loss'!G15</f>
        <v>60425932.996266581</v>
      </c>
      <c r="I6" s="24">
        <f>'6.Cons Profit &amp; Loss'!H15</f>
        <v>67550916.155643359</v>
      </c>
    </row>
    <row r="7" spans="1:10">
      <c r="A7" s="23">
        <v>2</v>
      </c>
      <c r="B7" s="23" t="s">
        <v>228</v>
      </c>
      <c r="C7" s="24">
        <f>'1.Project Cost and MOF'!E16</f>
        <v>1882436.6244195076</v>
      </c>
      <c r="D7" s="24"/>
      <c r="E7" s="24"/>
      <c r="F7" s="24"/>
      <c r="G7" s="24"/>
      <c r="H7" s="24"/>
      <c r="I7" s="24"/>
    </row>
    <row r="8" spans="1:10">
      <c r="A8" s="23"/>
      <c r="B8" s="23" t="s">
        <v>289</v>
      </c>
      <c r="C8" s="24"/>
      <c r="D8" s="24"/>
      <c r="E8" s="24"/>
      <c r="F8" s="24"/>
      <c r="G8" s="24"/>
      <c r="H8" s="24"/>
      <c r="I8" s="24"/>
    </row>
    <row r="9" spans="1:10">
      <c r="A9" s="23">
        <v>3</v>
      </c>
      <c r="B9" s="23" t="s">
        <v>229</v>
      </c>
      <c r="C9" s="24">
        <f>'1.Project Cost and MOF'!E14</f>
        <v>9867221.1840000004</v>
      </c>
      <c r="D9" s="24"/>
      <c r="E9" s="24"/>
      <c r="F9" s="24"/>
      <c r="G9" s="24"/>
      <c r="H9" s="24"/>
      <c r="I9" s="24"/>
    </row>
    <row r="10" spans="1:10">
      <c r="A10" s="23">
        <v>4</v>
      </c>
      <c r="B10" s="23" t="s">
        <v>230</v>
      </c>
      <c r="C10" s="24">
        <f>'1.Project Cost and MOF'!E15</f>
        <v>4933610.5919999992</v>
      </c>
      <c r="D10" s="24"/>
      <c r="E10" s="24"/>
      <c r="F10" s="24"/>
      <c r="G10" s="24"/>
      <c r="H10" s="24"/>
      <c r="I10" s="24"/>
    </row>
    <row r="11" spans="1:10">
      <c r="A11" s="23">
        <v>5</v>
      </c>
      <c r="B11" s="23" t="s">
        <v>678</v>
      </c>
      <c r="C11" s="24">
        <f>'7.Balance Sheet'!B24</f>
        <v>713699.28125852253</v>
      </c>
      <c r="D11" s="24">
        <f>'7.Balance Sheet'!C24-'7.Balance Sheet'!B24</f>
        <v>395581.37326758099</v>
      </c>
      <c r="E11" s="24">
        <f>'7.Balance Sheet'!D24-'7.Balance Sheet'!C24</f>
        <v>160333.8990718401</v>
      </c>
      <c r="F11" s="24">
        <f>'7.Balance Sheet'!E24-'7.Balance Sheet'!D24</f>
        <v>173594.08734270954</v>
      </c>
      <c r="G11" s="24">
        <f>'7.Balance Sheet'!F24-'7.Balance Sheet'!E24</f>
        <v>187779.45969298529</v>
      </c>
      <c r="H11" s="24">
        <f>'7.Balance Sheet'!G24-'7.Balance Sheet'!F24</f>
        <v>199534.89379751775</v>
      </c>
      <c r="I11" s="24">
        <f>'7.Balance Sheet'!H24-'7.Balance Sheet'!G24</f>
        <v>215410.91292568622</v>
      </c>
    </row>
    <row r="12" spans="1:10">
      <c r="A12" s="23">
        <v>6</v>
      </c>
      <c r="B12" s="23" t="s">
        <v>675</v>
      </c>
      <c r="C12" s="24">
        <f>'7.Balance Sheet'!B25</f>
        <v>528828.16417638701</v>
      </c>
      <c r="D12" s="24">
        <f>'7.Balance Sheet'!C25-'7.Balance Sheet'!B25</f>
        <v>81406.543529531686</v>
      </c>
      <c r="E12" s="24">
        <f>'7.Balance Sheet'!D25-'7.Balance Sheet'!C25</f>
        <v>88225.127472044202</v>
      </c>
      <c r="F12" s="24">
        <f>'7.Balance Sheet'!E25-'7.Balance Sheet'!D25</f>
        <v>95522.053449983825</v>
      </c>
      <c r="G12" s="24">
        <f>'7.Balance Sheet'!F25-'7.Balance Sheet'!E25</f>
        <v>103328.10920703702</v>
      </c>
      <c r="H12" s="24">
        <f>'7.Balance Sheet'!G25-'7.Balance Sheet'!F25</f>
        <v>111565.82055899652</v>
      </c>
      <c r="I12" s="24">
        <f>'7.Balance Sheet'!H25-'7.Balance Sheet'!G25</f>
        <v>120479.12762030808</v>
      </c>
    </row>
    <row r="13" spans="1:10">
      <c r="A13" s="23"/>
      <c r="B13" s="23" t="s">
        <v>231</v>
      </c>
      <c r="C13" s="26">
        <f>C6+C7+C9+C10+C11+C12</f>
        <v>49418024.307426296</v>
      </c>
      <c r="D13" s="26">
        <f t="shared" ref="D13:I13" si="0">SUM(D6:D12)</f>
        <v>37101369.497527793</v>
      </c>
      <c r="E13" s="26">
        <f t="shared" si="0"/>
        <v>42159652.733498991</v>
      </c>
      <c r="F13" s="26">
        <f t="shared" si="0"/>
        <v>47904032.232642852</v>
      </c>
      <c r="G13" s="26">
        <f t="shared" si="0"/>
        <v>54117450.549867339</v>
      </c>
      <c r="H13" s="26">
        <f t="shared" si="0"/>
        <v>60737033.710623093</v>
      </c>
      <c r="I13" s="26">
        <f t="shared" si="0"/>
        <v>67886806.196189359</v>
      </c>
    </row>
    <row r="14" spans="1:10">
      <c r="A14" s="465" t="s">
        <v>232</v>
      </c>
      <c r="B14" s="465"/>
      <c r="C14" s="27"/>
      <c r="D14" s="27"/>
      <c r="E14" s="27"/>
      <c r="F14" s="27"/>
      <c r="G14" s="27"/>
      <c r="H14" s="27"/>
      <c r="I14" s="27"/>
    </row>
    <row r="15" spans="1:10">
      <c r="A15" s="23">
        <v>1</v>
      </c>
      <c r="B15" s="23" t="s">
        <v>233</v>
      </c>
      <c r="C15" s="27"/>
      <c r="D15" s="27"/>
      <c r="E15" s="27"/>
      <c r="F15" s="27"/>
      <c r="G15" s="27"/>
      <c r="H15" s="27"/>
      <c r="I15" s="27"/>
    </row>
    <row r="16" spans="1:10">
      <c r="A16" s="28" t="s">
        <v>234</v>
      </c>
      <c r="B16" s="27" t="str">
        <f>'[5]Total Cost of Project'!C3</f>
        <v>Land and Building</v>
      </c>
      <c r="C16" s="29">
        <f>'1.Project Cost and MOF'!D3</f>
        <v>12601000</v>
      </c>
      <c r="D16" s="29"/>
      <c r="E16" s="29"/>
      <c r="F16" s="29"/>
      <c r="G16" s="29"/>
      <c r="H16" s="29"/>
      <c r="I16" s="29"/>
    </row>
    <row r="17" spans="1:9">
      <c r="A17" s="28" t="s">
        <v>235</v>
      </c>
      <c r="B17" s="30" t="str">
        <f>'[5]Total Cost of Project'!C4</f>
        <v>Machinery and Equipment</v>
      </c>
      <c r="C17" s="29">
        <f>'1.Project Cost and MOF'!D4</f>
        <v>3644368.64</v>
      </c>
      <c r="D17" s="29"/>
      <c r="E17" s="29"/>
      <c r="F17" s="29"/>
      <c r="G17" s="29"/>
      <c r="H17" s="29"/>
      <c r="I17" s="29"/>
    </row>
    <row r="18" spans="1:9">
      <c r="A18" s="28" t="s">
        <v>272</v>
      </c>
      <c r="B18" s="30" t="s">
        <v>324</v>
      </c>
      <c r="C18" s="29">
        <f>'1.Project Cost and MOF'!D5</f>
        <v>0</v>
      </c>
      <c r="D18" s="29"/>
      <c r="E18" s="29"/>
      <c r="F18" s="29"/>
      <c r="G18" s="29"/>
      <c r="H18" s="29"/>
      <c r="I18" s="29"/>
    </row>
    <row r="19" spans="1:9">
      <c r="A19" s="28" t="s">
        <v>274</v>
      </c>
      <c r="B19" s="30" t="s">
        <v>326</v>
      </c>
      <c r="C19" s="29">
        <f>'1.Project Cost and MOF'!D6</f>
        <v>120000</v>
      </c>
      <c r="D19" s="29"/>
      <c r="E19" s="29"/>
      <c r="F19" s="29"/>
      <c r="G19" s="29"/>
      <c r="H19" s="29"/>
      <c r="I19" s="29"/>
    </row>
    <row r="20" spans="1:9">
      <c r="A20" s="28" t="s">
        <v>327</v>
      </c>
      <c r="B20" s="30" t="s">
        <v>273</v>
      </c>
      <c r="C20" s="29">
        <f>'1.Project Cost and MOF'!D7</f>
        <v>0</v>
      </c>
      <c r="D20" s="24"/>
      <c r="E20" s="24"/>
      <c r="F20" s="24"/>
      <c r="G20" s="24"/>
      <c r="H20" s="24"/>
      <c r="I20" s="24"/>
    </row>
    <row r="21" spans="1:9">
      <c r="A21" s="28" t="s">
        <v>328</v>
      </c>
      <c r="B21" s="30" t="s">
        <v>275</v>
      </c>
      <c r="C21" s="29">
        <f>'1.Project Cost and MOF'!D8</f>
        <v>80000</v>
      </c>
      <c r="D21" s="24"/>
      <c r="E21" s="24"/>
      <c r="F21" s="24"/>
      <c r="G21" s="24"/>
      <c r="H21" s="24"/>
      <c r="I21" s="24"/>
    </row>
    <row r="22" spans="1:9">
      <c r="A22" s="23">
        <v>2</v>
      </c>
      <c r="B22" s="23" t="s">
        <v>236</v>
      </c>
      <c r="C22" s="27"/>
      <c r="D22" s="27"/>
      <c r="E22" s="27"/>
      <c r="F22" s="27"/>
      <c r="G22" s="27"/>
      <c r="H22" s="27"/>
      <c r="I22" s="27"/>
    </row>
    <row r="23" spans="1:9">
      <c r="A23" s="28" t="s">
        <v>234</v>
      </c>
      <c r="B23" s="27" t="s">
        <v>306</v>
      </c>
      <c r="C23" s="49">
        <f>'6.Cons Profit &amp; Loss'!B25</f>
        <v>27302105.303591065</v>
      </c>
      <c r="D23" s="49">
        <f>'6.Cons Profit &amp; Loss'!C25</f>
        <v>31777142.739825368</v>
      </c>
      <c r="E23" s="49">
        <f>'6.Cons Profit &amp; Loss'!D25</f>
        <v>36373910.378526218</v>
      </c>
      <c r="F23" s="49">
        <f>'6.Cons Profit &amp; Loss'!E25</f>
        <v>41350911.924247585</v>
      </c>
      <c r="G23" s="49">
        <f>'6.Cons Profit &amp; Loss'!F25</f>
        <v>46734678.84859477</v>
      </c>
      <c r="H23" s="49">
        <f>'6.Cons Profit &amp; Loss'!G25</f>
        <v>52547701.918534823</v>
      </c>
      <c r="I23" s="49">
        <f>'6.Cons Profit &amp; Loss'!H25</f>
        <v>58825190.598347351</v>
      </c>
    </row>
    <row r="24" spans="1:9">
      <c r="A24" s="28" t="s">
        <v>235</v>
      </c>
      <c r="B24" s="27" t="s">
        <v>305</v>
      </c>
      <c r="C24" s="24">
        <f>'6.Cons Profit &amp; Loss'!B36</f>
        <v>1132000</v>
      </c>
      <c r="D24" s="24">
        <f>'6.Cons Profit &amp; Loss'!C36</f>
        <v>1188600</v>
      </c>
      <c r="E24" s="24">
        <f>'6.Cons Profit &amp; Loss'!D36</f>
        <v>1248030</v>
      </c>
      <c r="F24" s="24">
        <f>'6.Cons Profit &amp; Loss'!E36</f>
        <v>1310431.5000000002</v>
      </c>
      <c r="G24" s="24">
        <f>'6.Cons Profit &amp; Loss'!F36</f>
        <v>1375953.0750000002</v>
      </c>
      <c r="H24" s="24">
        <f>'6.Cons Profit &amp; Loss'!G36</f>
        <v>1444750.7287500002</v>
      </c>
      <c r="I24" s="24">
        <f>'6.Cons Profit &amp; Loss'!H36</f>
        <v>1516988.2651875005</v>
      </c>
    </row>
    <row r="25" spans="1:9">
      <c r="A25" s="31">
        <v>3</v>
      </c>
      <c r="B25" s="23" t="s">
        <v>498</v>
      </c>
      <c r="C25" s="24"/>
      <c r="D25" s="24"/>
      <c r="E25" s="24"/>
      <c r="F25" s="24"/>
      <c r="G25" s="24"/>
      <c r="H25" s="24"/>
      <c r="I25" s="24"/>
    </row>
    <row r="26" spans="1:9">
      <c r="A26" s="28"/>
      <c r="B26" s="27" t="s">
        <v>237</v>
      </c>
      <c r="C26" s="24">
        <f>SUM('4.TL repayment sch'!E10:E21)</f>
        <v>258744.11686965794</v>
      </c>
      <c r="D26" s="24">
        <f>SUM('4.TL repayment sch'!E22:E33)</f>
        <v>566221.44119472441</v>
      </c>
      <c r="E26" s="24">
        <f>SUM('4.TL repayment sch'!E34:E45)</f>
        <v>638032.49253561266</v>
      </c>
      <c r="F26" s="24">
        <f>SUM('4.TL repayment sch'!E46:E57)</f>
        <v>718950.98262661742</v>
      </c>
      <c r="G26" s="24">
        <f>SUM('4.TL repayment sch'!E58:E69)</f>
        <v>810131.96266164724</v>
      </c>
      <c r="H26" s="24">
        <f>SUM('4.TL repayment sch'!E70:E81)</f>
        <v>912876.97323708236</v>
      </c>
      <c r="I26" s="24">
        <f>SUM('4.TL repayment sch'!E82:E93)</f>
        <v>1028652.6228746568</v>
      </c>
    </row>
    <row r="27" spans="1:9">
      <c r="A27" s="28"/>
      <c r="B27" s="27" t="s">
        <v>238</v>
      </c>
      <c r="C27" s="24">
        <f>SUM('4.TL repayment sch'!D10:D21)</f>
        <v>585639.7557296158</v>
      </c>
      <c r="D27" s="24">
        <f>SUM('4.TL repayment sch'!D22:D33)</f>
        <v>530513.03296382353</v>
      </c>
      <c r="E27" s="24">
        <f>SUM('4.TL repayment sch'!D34:D45)</f>
        <v>458701.98162293516</v>
      </c>
      <c r="F27" s="24">
        <f>SUM('4.TL repayment sch'!D46:D57)</f>
        <v>377783.4915319304</v>
      </c>
      <c r="G27" s="24">
        <f>SUM('4.TL repayment sch'!D58:D69)</f>
        <v>286602.51149690041</v>
      </c>
      <c r="H27" s="24">
        <f>SUM('4.TL repayment sch'!D70:D81)</f>
        <v>183857.50092146525</v>
      </c>
      <c r="I27" s="24">
        <f>SUM('4.TL repayment sch'!D82:D93)</f>
        <v>68081.851283890981</v>
      </c>
    </row>
    <row r="28" spans="1:9">
      <c r="A28" s="28"/>
      <c r="B28" s="27" t="s">
        <v>239</v>
      </c>
      <c r="C28" s="24"/>
      <c r="D28" s="24"/>
      <c r="E28" s="24"/>
      <c r="F28" s="24"/>
      <c r="G28" s="24"/>
      <c r="H28" s="24"/>
      <c r="I28" s="24"/>
    </row>
    <row r="29" spans="1:9">
      <c r="A29" s="28"/>
      <c r="B29" s="27" t="s">
        <v>240</v>
      </c>
      <c r="C29" s="32">
        <f>'7.Balance Sheet'!B24*12%</f>
        <v>85643.913751022701</v>
      </c>
      <c r="D29" s="32">
        <f>'7.Balance Sheet'!C24*12%</f>
        <v>133113.67854313241</v>
      </c>
      <c r="E29" s="32">
        <f>'7.Balance Sheet'!D24*12%</f>
        <v>152353.74643175324</v>
      </c>
      <c r="F29" s="32">
        <f>'7.Balance Sheet'!E24*12%</f>
        <v>173185.03691287836</v>
      </c>
      <c r="G29" s="32">
        <f>'7.Balance Sheet'!F24*12%</f>
        <v>195718.57207603659</v>
      </c>
      <c r="H29" s="32">
        <f>'7.Balance Sheet'!G24*12%</f>
        <v>219662.75933173872</v>
      </c>
      <c r="I29" s="32">
        <f>'7.Balance Sheet'!H24*12%</f>
        <v>245512.06888282107</v>
      </c>
    </row>
    <row r="30" spans="1:9">
      <c r="A30" s="23">
        <v>4</v>
      </c>
      <c r="B30" s="23" t="s">
        <v>241</v>
      </c>
      <c r="C30" s="24">
        <f>'6.Cons Profit &amp; Loss'!B50</f>
        <v>134181.89005004478</v>
      </c>
      <c r="D30" s="24">
        <f>'6.Cons Profit &amp; Loss'!C50</f>
        <v>351380.93322757178</v>
      </c>
      <c r="E30" s="24">
        <f>'6.Cons Profit &amp; Loss'!D50</f>
        <v>579586.31874369155</v>
      </c>
      <c r="F30" s="24">
        <f>'6.Cons Profit &amp; Loss'!E50</f>
        <v>816896.22443045955</v>
      </c>
      <c r="G30" s="24">
        <f>'6.Cons Profit &amp; Loss'!F50</f>
        <v>1065755.6214999228</v>
      </c>
      <c r="H30" s="24">
        <f>'6.Cons Profit &amp; Loss'!G50</f>
        <v>1310295.2982046453</v>
      </c>
      <c r="I30" s="24">
        <f>'6.Cons Profit &amp; Loss'!H50</f>
        <v>1564436.7179328038</v>
      </c>
    </row>
    <row r="31" spans="1:9">
      <c r="A31" s="23">
        <v>5</v>
      </c>
      <c r="B31" s="23" t="s">
        <v>676</v>
      </c>
      <c r="C31" s="24">
        <f>'7.Balance Sheet'!B9</f>
        <v>1207921.0916767295</v>
      </c>
      <c r="D31" s="24">
        <f>'7.Balance Sheet'!C9-'7.Balance Sheet'!B9</f>
        <v>196849.70868006372</v>
      </c>
      <c r="E31" s="24">
        <f>'7.Balance Sheet'!D9-'7.Balance Sheet'!C9</f>
        <v>202777.99936203263</v>
      </c>
      <c r="F31" s="24">
        <f>'7.Balance Sheet'!E9-'7.Balance Sheet'!D9</f>
        <v>219543.87229734473</v>
      </c>
      <c r="G31" s="24">
        <f>'7.Balance Sheet'!F9-'7.Balance Sheet'!E9</f>
        <v>237479.38752778177</v>
      </c>
      <c r="H31" s="24">
        <f>'7.Balance Sheet'!G9-'7.Balance Sheet'!F9</f>
        <v>253134.9594909302</v>
      </c>
      <c r="I31" s="24">
        <f>'7.Balance Sheet'!H9-'7.Balance Sheet'!G9</f>
        <v>273287.02529116394</v>
      </c>
    </row>
    <row r="32" spans="1:9">
      <c r="A32" s="23">
        <v>6</v>
      </c>
      <c r="B32" s="23" t="s">
        <v>677</v>
      </c>
      <c r="C32" s="24">
        <f>'7.Balance Sheet'!B10</f>
        <v>272506.11417768756</v>
      </c>
      <c r="D32" s="24">
        <f>'7.Balance Sheet'!C10-'7.Balance Sheet'!B10</f>
        <v>42238.447697541502</v>
      </c>
      <c r="E32" s="24">
        <f>'7.Balance Sheet'!D10-'7.Balance Sheet'!C10</f>
        <v>45781.027181851619</v>
      </c>
      <c r="F32" s="24">
        <f>'7.Balance Sheet'!E10-'7.Balance Sheet'!D10</f>
        <v>49572.26849534869</v>
      </c>
      <c r="G32" s="24">
        <f>'7.Balance Sheet'!F10-'7.Balance Sheet'!E10</f>
        <v>53628.18137224071</v>
      </c>
      <c r="H32" s="24">
        <f>'7.Balance Sheet'!G10-'7.Balance Sheet'!F10</f>
        <v>57965.754865583905</v>
      </c>
      <c r="I32" s="24">
        <f>'7.Balance Sheet'!H10-'7.Balance Sheet'!G10</f>
        <v>62603.015254830418</v>
      </c>
    </row>
    <row r="33" spans="1:10">
      <c r="A33" s="23"/>
      <c r="B33" s="23" t="s">
        <v>242</v>
      </c>
      <c r="C33" s="33">
        <f>SUM(C16:C32)</f>
        <v>47424110.825845823</v>
      </c>
      <c r="D33" s="33">
        <f t="shared" ref="D33:I33" si="1">SUM(D16:D32)</f>
        <v>34786059.982132226</v>
      </c>
      <c r="E33" s="33">
        <f t="shared" si="1"/>
        <v>39699173.944404088</v>
      </c>
      <c r="F33" s="33">
        <f t="shared" si="1"/>
        <v>45017275.300542168</v>
      </c>
      <c r="G33" s="33">
        <f t="shared" si="1"/>
        <v>50759948.160229303</v>
      </c>
      <c r="H33" s="33">
        <f t="shared" si="1"/>
        <v>56930245.893336274</v>
      </c>
      <c r="I33" s="33">
        <f t="shared" si="1"/>
        <v>63584752.165055029</v>
      </c>
    </row>
    <row r="34" spans="1:10">
      <c r="A34" s="23"/>
      <c r="B34" s="23" t="s">
        <v>243</v>
      </c>
      <c r="C34" s="33">
        <f t="shared" ref="C34:I34" si="2">C13-C33</f>
        <v>1993913.4815804735</v>
      </c>
      <c r="D34" s="33">
        <f t="shared" si="2"/>
        <v>2315309.5153955668</v>
      </c>
      <c r="E34" s="33">
        <f t="shared" si="2"/>
        <v>2460478.7890949026</v>
      </c>
      <c r="F34" s="33">
        <f t="shared" si="2"/>
        <v>2886756.9321006835</v>
      </c>
      <c r="G34" s="33">
        <f t="shared" si="2"/>
        <v>3357502.3896380365</v>
      </c>
      <c r="H34" s="33">
        <f t="shared" si="2"/>
        <v>3806787.8172868192</v>
      </c>
      <c r="I34" s="33">
        <f t="shared" si="2"/>
        <v>4302054.0311343297</v>
      </c>
    </row>
    <row r="35" spans="1:10">
      <c r="A35" s="31"/>
      <c r="B35" s="27" t="s">
        <v>244</v>
      </c>
      <c r="C35" s="27"/>
      <c r="D35" s="34">
        <f t="shared" ref="D35:I35" si="3">C36</f>
        <v>1993913.4815804735</v>
      </c>
      <c r="E35" s="34">
        <f t="shared" si="3"/>
        <v>4309222.9969760403</v>
      </c>
      <c r="F35" s="34">
        <f t="shared" si="3"/>
        <v>6769701.7860709429</v>
      </c>
      <c r="G35" s="34">
        <f t="shared" si="3"/>
        <v>9656458.7181716263</v>
      </c>
      <c r="H35" s="34">
        <f t="shared" si="3"/>
        <v>13013961.107809663</v>
      </c>
      <c r="I35" s="34">
        <f t="shared" si="3"/>
        <v>16820748.925096482</v>
      </c>
    </row>
    <row r="36" spans="1:10">
      <c r="A36" s="23"/>
      <c r="B36" s="35" t="s">
        <v>245</v>
      </c>
      <c r="C36" s="33">
        <f t="shared" ref="C36:I36" si="4">C34+C35</f>
        <v>1993913.4815804735</v>
      </c>
      <c r="D36" s="33">
        <f t="shared" si="4"/>
        <v>4309222.9969760403</v>
      </c>
      <c r="E36" s="33">
        <f t="shared" si="4"/>
        <v>6769701.7860709429</v>
      </c>
      <c r="F36" s="33">
        <f t="shared" si="4"/>
        <v>9656458.7181716263</v>
      </c>
      <c r="G36" s="33">
        <f t="shared" si="4"/>
        <v>13013961.107809663</v>
      </c>
      <c r="H36" s="33">
        <f t="shared" si="4"/>
        <v>16820748.925096482</v>
      </c>
      <c r="I36" s="33">
        <f t="shared" si="4"/>
        <v>21122802.956230812</v>
      </c>
    </row>
    <row r="38" spans="1:10" ht="39.950000000000003" customHeight="1">
      <c r="A38" s="466" t="s">
        <v>396</v>
      </c>
      <c r="B38" s="466"/>
      <c r="C38" s="466"/>
      <c r="D38" s="466"/>
      <c r="E38" s="466"/>
      <c r="F38" s="466"/>
      <c r="G38" s="466"/>
      <c r="H38" s="466"/>
      <c r="I38" s="466"/>
      <c r="J38" s="466"/>
    </row>
    <row r="40" spans="1:10">
      <c r="C40" s="43"/>
    </row>
    <row r="41" spans="1:10">
      <c r="C41" s="43"/>
    </row>
    <row r="42" spans="1:10">
      <c r="C42" s="43"/>
    </row>
    <row r="43" spans="1:10">
      <c r="C43" s="43"/>
    </row>
    <row r="44" spans="1:10">
      <c r="C44" s="43"/>
    </row>
  </sheetData>
  <mergeCells count="4">
    <mergeCell ref="A1:G1"/>
    <mergeCell ref="A14:B14"/>
    <mergeCell ref="A2:I2"/>
    <mergeCell ref="A38:J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5:S181"/>
  <sheetViews>
    <sheetView view="pageBreakPreview" topLeftCell="A9" zoomScale="80" zoomScaleSheetLayoutView="80" workbookViewId="0">
      <selection activeCell="B26" sqref="B26:I26"/>
    </sheetView>
  </sheetViews>
  <sheetFormatPr defaultRowHeight="15"/>
  <cols>
    <col min="2" max="2" width="32.7109375" bestFit="1" customWidth="1"/>
    <col min="3" max="3" width="22.5703125" customWidth="1"/>
    <col min="4" max="5" width="15.8554687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67" t="s">
        <v>551</v>
      </c>
      <c r="C5" s="467"/>
      <c r="D5" s="467"/>
      <c r="E5" s="467"/>
      <c r="F5" s="467"/>
      <c r="G5" s="467"/>
      <c r="H5" s="467"/>
      <c r="I5" s="467"/>
      <c r="J5" s="467"/>
    </row>
    <row r="6" spans="2:10" ht="16.5">
      <c r="B6" s="7"/>
      <c r="C6" s="7"/>
      <c r="D6" s="7"/>
      <c r="E6" s="7"/>
      <c r="F6" s="7"/>
      <c r="G6" s="7"/>
      <c r="H6" s="7"/>
      <c r="I6" s="7"/>
      <c r="J6" s="7"/>
    </row>
    <row r="7" spans="2:10" ht="15.75">
      <c r="B7" s="58" t="s">
        <v>29</v>
      </c>
      <c r="C7" s="59" t="s">
        <v>329</v>
      </c>
      <c r="D7" s="59" t="s">
        <v>2</v>
      </c>
      <c r="E7" s="59" t="s">
        <v>3</v>
      </c>
      <c r="F7" s="59" t="s">
        <v>4</v>
      </c>
      <c r="G7" s="59" t="s">
        <v>5</v>
      </c>
      <c r="H7" s="59" t="s">
        <v>6</v>
      </c>
      <c r="I7" s="59" t="s">
        <v>169</v>
      </c>
      <c r="J7" s="59" t="s">
        <v>168</v>
      </c>
    </row>
    <row r="8" spans="2:10">
      <c r="B8" s="50"/>
      <c r="C8" s="50"/>
      <c r="D8" s="50"/>
      <c r="E8" s="50"/>
      <c r="F8" s="50"/>
      <c r="G8" s="50"/>
      <c r="H8" s="50"/>
      <c r="I8" s="50"/>
      <c r="J8" s="50"/>
    </row>
    <row r="9" spans="2:10">
      <c r="B9" s="50" t="s">
        <v>30</v>
      </c>
      <c r="C9" s="50"/>
      <c r="D9" s="60">
        <f>'6.Cons Profit &amp; Loss'!B51</f>
        <v>1594517.3635381274</v>
      </c>
      <c r="E9" s="60">
        <f>'6.Cons Profit &amp; Loss'!C51</f>
        <v>1985490.9612587811</v>
      </c>
      <c r="F9" s="60">
        <f>'6.Cons Profit &amp; Loss'!D51</f>
        <v>2440371.0467185071</v>
      </c>
      <c r="G9" s="60">
        <f>'6.Cons Profit &amp; Loss'!E51</f>
        <v>2947567.6798153082</v>
      </c>
      <c r="H9" s="60">
        <f>'6.Cons Profit &amp; Loss'!F51</f>
        <v>3509494.1173876878</v>
      </c>
      <c r="I9" s="60">
        <f>'6.Cons Profit &amp; Loss'!G51</f>
        <v>4077524.5556119112</v>
      </c>
      <c r="J9" s="60">
        <f>'6.Cons Profit &amp; Loss'!H51</f>
        <v>4688566.4190969905</v>
      </c>
    </row>
    <row r="10" spans="2:10">
      <c r="B10" s="50"/>
      <c r="C10" s="50"/>
      <c r="D10" s="60"/>
      <c r="E10" s="60"/>
      <c r="F10" s="60"/>
      <c r="G10" s="60"/>
      <c r="H10" s="60"/>
      <c r="I10" s="60"/>
      <c r="J10" s="60"/>
    </row>
    <row r="11" spans="2:10">
      <c r="B11" s="52" t="s">
        <v>31</v>
      </c>
      <c r="C11" s="52"/>
      <c r="D11" s="60">
        <f>'6.Cons Profit &amp; Loss'!B42</f>
        <v>642140.23491200001</v>
      </c>
      <c r="E11" s="60">
        <f>'6.Cons Profit &amp; Loss'!C42</f>
        <v>642140.23491200001</v>
      </c>
      <c r="F11" s="60">
        <f>'6.Cons Profit &amp; Loss'!D42</f>
        <v>642140.23491200001</v>
      </c>
      <c r="G11" s="60">
        <f>'6.Cons Profit &amp; Loss'!E42</f>
        <v>642140.23491200001</v>
      </c>
      <c r="H11" s="60">
        <f>'6.Cons Profit &amp; Loss'!F42</f>
        <v>642140.23491200001</v>
      </c>
      <c r="I11" s="60">
        <f>'6.Cons Profit &amp; Loss'!G42</f>
        <v>642140.23491200001</v>
      </c>
      <c r="J11" s="60">
        <f>'6.Cons Profit &amp; Loss'!H42</f>
        <v>642140.23491200001</v>
      </c>
    </row>
    <row r="12" spans="2:10">
      <c r="B12" s="50" t="s">
        <v>36</v>
      </c>
      <c r="C12" s="50"/>
      <c r="D12" s="60">
        <f>'6.Cons Profit &amp; Loss'!B43</f>
        <v>16000</v>
      </c>
      <c r="E12" s="60">
        <f>'6.Cons Profit &amp; Loss'!C43</f>
        <v>16000</v>
      </c>
      <c r="F12" s="60">
        <f>'6.Cons Profit &amp; Loss'!D43</f>
        <v>16000</v>
      </c>
      <c r="G12" s="60">
        <f>'6.Cons Profit &amp; Loss'!E43</f>
        <v>16000</v>
      </c>
      <c r="H12" s="60">
        <f>'6.Cons Profit &amp; Loss'!F43</f>
        <v>16000</v>
      </c>
      <c r="I12" s="60">
        <f>'6.Cons Profit &amp; Loss'!G43</f>
        <v>0</v>
      </c>
      <c r="J12" s="60">
        <f>'6.Cons Profit &amp; Loss'!H43</f>
        <v>0</v>
      </c>
    </row>
    <row r="13" spans="2:10">
      <c r="B13" s="50"/>
      <c r="C13" s="50"/>
      <c r="D13" s="50"/>
      <c r="E13" s="50"/>
      <c r="F13" s="50"/>
      <c r="G13" s="50"/>
      <c r="H13" s="50"/>
      <c r="I13" s="50"/>
      <c r="J13" s="50"/>
    </row>
    <row r="14" spans="2:10">
      <c r="B14" s="50" t="s">
        <v>32</v>
      </c>
      <c r="C14" s="50"/>
      <c r="D14" s="60">
        <f>SUM(D9:D12)</f>
        <v>2252657.5984501275</v>
      </c>
      <c r="E14" s="60">
        <f t="shared" ref="E14:J14" si="0">SUM(E9:E12)</f>
        <v>2643631.1961707813</v>
      </c>
      <c r="F14" s="60">
        <f t="shared" si="0"/>
        <v>3098511.2816305072</v>
      </c>
      <c r="G14" s="60">
        <f t="shared" si="0"/>
        <v>3605707.9147273083</v>
      </c>
      <c r="H14" s="60">
        <f t="shared" si="0"/>
        <v>4167634.3522996879</v>
      </c>
      <c r="I14" s="60">
        <f t="shared" si="0"/>
        <v>4719664.7905239109</v>
      </c>
      <c r="J14" s="60">
        <f t="shared" si="0"/>
        <v>5330706.6540089902</v>
      </c>
    </row>
    <row r="15" spans="2:10">
      <c r="B15" s="50" t="s">
        <v>338</v>
      </c>
      <c r="C15" s="61">
        <f>-'1.Project Cost and MOF'!E17</f>
        <v>-16683268.400419507</v>
      </c>
      <c r="D15" s="60">
        <f>D14</f>
        <v>2252657.5984501275</v>
      </c>
      <c r="E15" s="60">
        <f t="shared" ref="E15:J15" si="1">E14</f>
        <v>2643631.1961707813</v>
      </c>
      <c r="F15" s="60">
        <f t="shared" si="1"/>
        <v>3098511.2816305072</v>
      </c>
      <c r="G15" s="60">
        <f t="shared" si="1"/>
        <v>3605707.9147273083</v>
      </c>
      <c r="H15" s="60">
        <f t="shared" si="1"/>
        <v>4167634.3522996879</v>
      </c>
      <c r="I15" s="60">
        <f t="shared" si="1"/>
        <v>4719664.7905239109</v>
      </c>
      <c r="J15" s="60">
        <f t="shared" si="1"/>
        <v>5330706.6540089902</v>
      </c>
    </row>
    <row r="16" spans="2:10">
      <c r="B16" s="50" t="s">
        <v>277</v>
      </c>
      <c r="C16" s="185">
        <f>IRR(C15:J15)</f>
        <v>0.10512346967463704</v>
      </c>
      <c r="D16" s="60"/>
      <c r="E16" s="60"/>
      <c r="F16" s="60"/>
      <c r="G16" s="60"/>
      <c r="H16" s="60"/>
      <c r="I16" s="60"/>
      <c r="J16" s="60"/>
    </row>
    <row r="17" spans="2:19">
      <c r="B17" s="50"/>
      <c r="C17" s="50"/>
      <c r="D17" s="50"/>
      <c r="E17" s="50"/>
      <c r="F17" s="50"/>
      <c r="G17" s="50"/>
      <c r="H17" s="50"/>
      <c r="I17" s="50"/>
      <c r="J17" s="50"/>
    </row>
    <row r="18" spans="2:19" ht="16.5">
      <c r="B18" s="186" t="s">
        <v>393</v>
      </c>
      <c r="C18" s="186"/>
      <c r="D18" s="187">
        <f>1/(1+$C$16)</f>
        <v>0.90487626716896463</v>
      </c>
      <c r="E18" s="188">
        <f t="shared" ref="E18:J18" si="2">D18/(1+$C$16)</f>
        <v>0.81880105888563937</v>
      </c>
      <c r="F18" s="188">
        <f t="shared" si="2"/>
        <v>0.74091364571843288</v>
      </c>
      <c r="G18" s="188">
        <f t="shared" si="2"/>
        <v>0.67043517403224429</v>
      </c>
      <c r="H18" s="188">
        <f t="shared" si="2"/>
        <v>0.60666087765707233</v>
      </c>
      <c r="I18" s="188">
        <f t="shared" si="2"/>
        <v>0.54895303041177956</v>
      </c>
      <c r="J18" s="188">
        <f t="shared" si="2"/>
        <v>0.49673456901010221</v>
      </c>
      <c r="L18" s="14"/>
      <c r="M18" s="14"/>
      <c r="N18" s="14"/>
      <c r="O18" s="14"/>
      <c r="P18" s="14"/>
      <c r="Q18" s="14"/>
      <c r="R18" s="14"/>
      <c r="S18" s="14"/>
    </row>
    <row r="19" spans="2:19">
      <c r="B19" s="50" t="s">
        <v>33</v>
      </c>
      <c r="C19" s="50"/>
      <c r="D19" s="60">
        <f t="shared" ref="D19:J19" si="3">D14*D18</f>
        <v>2038376.3988953559</v>
      </c>
      <c r="E19" s="60">
        <f t="shared" si="3"/>
        <v>2164608.0227277451</v>
      </c>
      <c r="F19" s="60">
        <f t="shared" si="3"/>
        <v>2295729.289972553</v>
      </c>
      <c r="G19" s="60">
        <f t="shared" si="3"/>
        <v>2417393.4133196436</v>
      </c>
      <c r="H19" s="60">
        <f t="shared" si="3"/>
        <v>2528340.7139198929</v>
      </c>
      <c r="I19" s="60">
        <f t="shared" si="3"/>
        <v>2590874.2892858777</v>
      </c>
      <c r="J19" s="60">
        <f t="shared" si="3"/>
        <v>2647946.2722984399</v>
      </c>
      <c r="L19" s="6"/>
    </row>
    <row r="20" spans="2:19">
      <c r="B20" s="50" t="s">
        <v>34</v>
      </c>
      <c r="C20" s="50"/>
      <c r="D20" s="474">
        <f>SUM(D19:J19)</f>
        <v>16683268.400419509</v>
      </c>
      <c r="E20" s="474"/>
      <c r="F20" s="474"/>
      <c r="G20" s="474"/>
      <c r="H20" s="474"/>
      <c r="I20" s="474"/>
      <c r="J20" s="474"/>
      <c r="L20" s="6"/>
    </row>
    <row r="21" spans="2:19">
      <c r="B21" s="50"/>
      <c r="C21" s="50"/>
      <c r="D21" s="60"/>
      <c r="E21" s="60"/>
      <c r="F21" s="60"/>
      <c r="G21" s="60"/>
      <c r="H21" s="60"/>
      <c r="I21" s="60"/>
      <c r="J21" s="60"/>
    </row>
    <row r="22" spans="2:19">
      <c r="B22" s="8" t="s">
        <v>35</v>
      </c>
      <c r="C22" s="8"/>
      <c r="D22" s="475">
        <f>'1.Project Cost and MOF'!D10</f>
        <v>16683268.400419507</v>
      </c>
      <c r="E22" s="475"/>
      <c r="F22" s="475"/>
      <c r="G22" s="475"/>
      <c r="H22" s="475"/>
      <c r="I22" s="475"/>
      <c r="J22" s="475"/>
    </row>
    <row r="23" spans="2:19">
      <c r="F23" s="14">
        <f>D20-D22</f>
        <v>0</v>
      </c>
    </row>
    <row r="24" spans="2:19" ht="29.45" customHeight="1">
      <c r="B24" s="468" t="s">
        <v>410</v>
      </c>
      <c r="C24" s="468"/>
      <c r="D24" s="468"/>
      <c r="E24" s="468"/>
      <c r="F24" s="468"/>
      <c r="G24" s="468"/>
      <c r="H24" s="468"/>
      <c r="I24" s="468"/>
      <c r="J24" s="468"/>
    </row>
    <row r="25" spans="2:19">
      <c r="K25" s="14"/>
      <c r="L25" s="14"/>
      <c r="M25" s="14"/>
    </row>
    <row r="26" spans="2:19" ht="18.75">
      <c r="B26" s="424" t="s">
        <v>552</v>
      </c>
      <c r="C26" s="424"/>
      <c r="D26" s="424"/>
      <c r="E26" s="424"/>
      <c r="F26" s="424"/>
      <c r="G26" s="424"/>
      <c r="H26" s="424"/>
      <c r="I26" s="424"/>
    </row>
    <row r="27" spans="2:19">
      <c r="K27" s="14"/>
    </row>
    <row r="28" spans="2:19">
      <c r="B28" s="80" t="s">
        <v>0</v>
      </c>
      <c r="C28" s="71" t="s">
        <v>2</v>
      </c>
      <c r="D28" s="71" t="s">
        <v>3</v>
      </c>
      <c r="E28" s="71" t="s">
        <v>4</v>
      </c>
      <c r="F28" s="71" t="s">
        <v>5</v>
      </c>
      <c r="G28" s="71" t="s">
        <v>6</v>
      </c>
      <c r="H28" s="71" t="s">
        <v>169</v>
      </c>
      <c r="I28" s="71" t="s">
        <v>168</v>
      </c>
    </row>
    <row r="29" spans="2:19">
      <c r="B29" s="64"/>
      <c r="C29" s="64"/>
      <c r="D29" s="64"/>
      <c r="E29" s="64"/>
      <c r="F29" s="64"/>
      <c r="G29" s="64"/>
      <c r="H29" s="64"/>
      <c r="I29" s="64"/>
    </row>
    <row r="30" spans="2:19">
      <c r="B30" s="64" t="s">
        <v>37</v>
      </c>
      <c r="C30" s="64"/>
      <c r="D30" s="64"/>
      <c r="E30" s="64"/>
      <c r="F30" s="64"/>
      <c r="G30" s="64"/>
      <c r="H30" s="64"/>
      <c r="I30" s="64"/>
    </row>
    <row r="31" spans="2:19">
      <c r="B31" s="64"/>
      <c r="C31" s="65"/>
      <c r="D31" s="65"/>
      <c r="E31" s="65"/>
      <c r="F31" s="65"/>
      <c r="G31" s="65"/>
      <c r="H31" s="65"/>
      <c r="I31" s="65"/>
    </row>
    <row r="32" spans="2:19">
      <c r="B32" s="77" t="str">
        <f>'6.Cons Profit &amp; Loss'!A8</f>
        <v xml:space="preserve">Activity 1 - Trading </v>
      </c>
      <c r="C32" s="65">
        <f>'6.Cons Profit &amp; Loss'!B8</f>
        <v>30340228.461571876</v>
      </c>
      <c r="D32" s="65">
        <f>'6.Cons Profit &amp; Loss'!C8</f>
        <v>35339181.580730677</v>
      </c>
      <c r="E32" s="65">
        <f>'6.Cons Profit &amp; Loss'!D8</f>
        <v>40482253.706955105</v>
      </c>
      <c r="F32" s="65">
        <f>'6.Cons Profit &amp; Loss'!E8</f>
        <v>46051285.091850162</v>
      </c>
      <c r="G32" s="65">
        <f>'6.Cons Profit &amp; Loss'!F8</f>
        <v>52076013.980967321</v>
      </c>
      <c r="H32" s="65">
        <f>'6.Cons Profit &amp; Loss'!G8</f>
        <v>58588087.546266578</v>
      </c>
      <c r="I32" s="65">
        <f>'6.Cons Profit &amp; Loss'!H8</f>
        <v>65621178.433143355</v>
      </c>
    </row>
    <row r="33" spans="2:9">
      <c r="B33" s="77" t="str">
        <f>'6.Cons Profit &amp; Loss'!A9</f>
        <v>Activity 2 - Cold Press Oil</v>
      </c>
      <c r="C33" s="65">
        <f>'6.Cons Profit &amp; Loss'!B9</f>
        <v>0</v>
      </c>
      <c r="D33" s="65">
        <f>'6.Cons Profit &amp; Loss'!C9</f>
        <v>0</v>
      </c>
      <c r="E33" s="65">
        <f>'6.Cons Profit &amp; Loss'!D9</f>
        <v>0</v>
      </c>
      <c r="F33" s="65">
        <f>'6.Cons Profit &amp; Loss'!E9</f>
        <v>0</v>
      </c>
      <c r="G33" s="65">
        <f>'6.Cons Profit &amp; Loss'!F9</f>
        <v>0</v>
      </c>
      <c r="H33" s="65">
        <f>'6.Cons Profit &amp; Loss'!G9</f>
        <v>0</v>
      </c>
      <c r="I33" s="65">
        <f>'6.Cons Profit &amp; Loss'!H9</f>
        <v>0</v>
      </c>
    </row>
    <row r="34" spans="2:9">
      <c r="B34" s="77" t="str">
        <f>'6.Cons Profit &amp; Loss'!A10</f>
        <v>Faclitiy 2 - Warehouse</v>
      </c>
      <c r="C34" s="65">
        <f>'6.Cons Profit &amp; Loss'!B10</f>
        <v>1152000</v>
      </c>
      <c r="D34" s="65">
        <f>'6.Cons Profit &amp; Loss'!C10</f>
        <v>1285200.0000000002</v>
      </c>
      <c r="E34" s="65">
        <f>'6.Cons Profit &amp; Loss'!D10</f>
        <v>1428840.0000000002</v>
      </c>
      <c r="F34" s="65">
        <f>'6.Cons Profit &amp; Loss'!E10</f>
        <v>1583631.0000000007</v>
      </c>
      <c r="G34" s="65">
        <f>'6.Cons Profit &amp; Loss'!F10</f>
        <v>1750329.0000000009</v>
      </c>
      <c r="H34" s="65">
        <f>'6.Cons Profit &amp; Loss'!G10</f>
        <v>1837845.4500000011</v>
      </c>
      <c r="I34" s="65">
        <f>'6.Cons Profit &amp; Loss'!H10</f>
        <v>1929737.7225000013</v>
      </c>
    </row>
    <row r="35" spans="2:9">
      <c r="B35" s="77" t="str">
        <f>'6.Cons Profit &amp; Loss'!A11</f>
        <v xml:space="preserve">Faclitiy 4 - Custom Hiring </v>
      </c>
      <c r="C35" s="65">
        <f>'6.Cons Profit &amp; Loss'!B11</f>
        <v>0</v>
      </c>
      <c r="D35" s="65">
        <f>'6.Cons Profit &amp; Loss'!C11</f>
        <v>0</v>
      </c>
      <c r="E35" s="65">
        <f>'6.Cons Profit &amp; Loss'!D11</f>
        <v>0</v>
      </c>
      <c r="F35" s="65">
        <f>'6.Cons Profit &amp; Loss'!E11</f>
        <v>0</v>
      </c>
      <c r="G35" s="65">
        <f>'6.Cons Profit &amp; Loss'!F11</f>
        <v>0</v>
      </c>
      <c r="H35" s="65">
        <f>'6.Cons Profit &amp; Loss'!G11</f>
        <v>0</v>
      </c>
      <c r="I35" s="65">
        <f>'6.Cons Profit &amp; Loss'!H11</f>
        <v>0</v>
      </c>
    </row>
    <row r="36" spans="2:9">
      <c r="B36" s="77" t="str">
        <f>'6.Cons Profit &amp; Loss'!A12</f>
        <v>Faclitiy 5 - Agri Input Centre</v>
      </c>
      <c r="C36" s="65">
        <f>'6.Cons Profit &amp; Loss'!B12</f>
        <v>0</v>
      </c>
      <c r="D36" s="65">
        <f>'6.Cons Profit &amp; Loss'!C12</f>
        <v>0</v>
      </c>
      <c r="E36" s="65">
        <f>'6.Cons Profit &amp; Loss'!D12</f>
        <v>0</v>
      </c>
      <c r="F36" s="65">
        <f>'6.Cons Profit &amp; Loss'!E12</f>
        <v>0</v>
      </c>
      <c r="G36" s="65">
        <f>'6.Cons Profit &amp; Loss'!F12</f>
        <v>0</v>
      </c>
      <c r="H36" s="65">
        <f>'6.Cons Profit &amp; Loss'!G12</f>
        <v>0</v>
      </c>
      <c r="I36" s="65">
        <f>'6.Cons Profit &amp; Loss'!H12</f>
        <v>0</v>
      </c>
    </row>
    <row r="37" spans="2:9">
      <c r="B37" s="77" t="str">
        <f>'6.Cons Profit &amp; Loss'!A13</f>
        <v>Facility 6 - Processing Unit - Horti Commodity</v>
      </c>
      <c r="C37" s="65">
        <f>'6.Cons Profit &amp; Loss'!B13</f>
        <v>0</v>
      </c>
      <c r="D37" s="65">
        <f>'6.Cons Profit &amp; Loss'!C13</f>
        <v>0</v>
      </c>
      <c r="E37" s="65">
        <f>'6.Cons Profit &amp; Loss'!D13</f>
        <v>0</v>
      </c>
      <c r="F37" s="65">
        <f>'6.Cons Profit &amp; Loss'!E13</f>
        <v>0</v>
      </c>
      <c r="G37" s="65">
        <f>'6.Cons Profit &amp; Loss'!F13</f>
        <v>0</v>
      </c>
      <c r="H37" s="65">
        <f>'6.Cons Profit &amp; Loss'!G13</f>
        <v>0</v>
      </c>
      <c r="I37" s="65">
        <f>'6.Cons Profit &amp; Loss'!H13</f>
        <v>0</v>
      </c>
    </row>
    <row r="38" spans="2:9">
      <c r="B38" s="77"/>
      <c r="C38" s="77"/>
      <c r="D38" s="77"/>
      <c r="E38" s="77"/>
      <c r="F38" s="77"/>
      <c r="G38" s="77"/>
      <c r="H38" s="77"/>
      <c r="I38" s="77"/>
    </row>
    <row r="39" spans="2:9">
      <c r="B39" s="64" t="s">
        <v>8</v>
      </c>
      <c r="C39" s="65">
        <f>SUM(C32:C38)</f>
        <v>31492228.461571876</v>
      </c>
      <c r="D39" s="65">
        <f t="shared" ref="D39:I39" si="4">SUM(D32:D38)</f>
        <v>36624381.580730677</v>
      </c>
      <c r="E39" s="65">
        <f t="shared" si="4"/>
        <v>41911093.706955105</v>
      </c>
      <c r="F39" s="65">
        <f t="shared" si="4"/>
        <v>47634916.091850162</v>
      </c>
      <c r="G39" s="65">
        <f t="shared" si="4"/>
        <v>53826342.980967321</v>
      </c>
      <c r="H39" s="65">
        <f t="shared" si="4"/>
        <v>60425932.996266581</v>
      </c>
      <c r="I39" s="65">
        <f t="shared" si="4"/>
        <v>67550916.155643359</v>
      </c>
    </row>
    <row r="40" spans="2:9">
      <c r="B40" s="64"/>
      <c r="C40" s="65"/>
      <c r="D40" s="65"/>
      <c r="E40" s="65"/>
      <c r="F40" s="65"/>
      <c r="G40" s="65"/>
      <c r="H40" s="65"/>
      <c r="I40" s="65"/>
    </row>
    <row r="41" spans="2:9">
      <c r="B41" s="64" t="s">
        <v>38</v>
      </c>
      <c r="C41" s="65">
        <f>'6.Cons Profit &amp; Loss'!B25</f>
        <v>27302105.303591065</v>
      </c>
      <c r="D41" s="65">
        <f>'6.Cons Profit &amp; Loss'!C25</f>
        <v>31777142.739825368</v>
      </c>
      <c r="E41" s="65">
        <f>'6.Cons Profit &amp; Loss'!D25</f>
        <v>36373910.378526218</v>
      </c>
      <c r="F41" s="65">
        <f>'6.Cons Profit &amp; Loss'!E25</f>
        <v>41350911.924247585</v>
      </c>
      <c r="G41" s="65">
        <f>'6.Cons Profit &amp; Loss'!F25</f>
        <v>46734678.84859477</v>
      </c>
      <c r="H41" s="65">
        <f>'6.Cons Profit &amp; Loss'!G25</f>
        <v>52547701.918534823</v>
      </c>
      <c r="I41" s="65">
        <f>'6.Cons Profit &amp; Loss'!H25</f>
        <v>58825190.598347351</v>
      </c>
    </row>
    <row r="42" spans="2:9">
      <c r="B42" s="64"/>
      <c r="C42" s="65"/>
      <c r="D42" s="65"/>
      <c r="E42" s="65"/>
      <c r="F42" s="65"/>
      <c r="G42" s="65"/>
      <c r="H42" s="65"/>
      <c r="I42" s="65"/>
    </row>
    <row r="43" spans="2:9">
      <c r="B43" s="66" t="s">
        <v>39</v>
      </c>
      <c r="C43" s="82">
        <f>C39-C41</f>
        <v>4190123.1579808109</v>
      </c>
      <c r="D43" s="82">
        <f t="shared" ref="D43:I43" si="5">D39-D41</f>
        <v>4847238.8409053087</v>
      </c>
      <c r="E43" s="82">
        <f t="shared" si="5"/>
        <v>5537183.3284288868</v>
      </c>
      <c r="F43" s="82">
        <f t="shared" si="5"/>
        <v>6284004.1676025763</v>
      </c>
      <c r="G43" s="82">
        <f t="shared" si="5"/>
        <v>7091664.1323725507</v>
      </c>
      <c r="H43" s="82">
        <f t="shared" si="5"/>
        <v>7878231.0777317584</v>
      </c>
      <c r="I43" s="82">
        <f t="shared" si="5"/>
        <v>8725725.5572960079</v>
      </c>
    </row>
    <row r="44" spans="2:9">
      <c r="B44" s="64"/>
      <c r="C44" s="65"/>
      <c r="D44" s="65"/>
      <c r="E44" s="65"/>
      <c r="F44" s="65"/>
      <c r="G44" s="65"/>
      <c r="H44" s="65"/>
      <c r="I44" s="65"/>
    </row>
    <row r="45" spans="2:9">
      <c r="B45" s="66" t="s">
        <v>41</v>
      </c>
      <c r="C45" s="82">
        <f>'6.Cons Profit &amp; Loss'!B36+'3.Other Exp &amp; Taxes'!K63+'6.Cons Profit &amp; Loss'!B43</f>
        <v>3002755.2960000001</v>
      </c>
      <c r="D45" s="82">
        <f>'6.Cons Profit &amp; Loss'!C36+'3.Other Exp &amp; Taxes'!L63+'6.Cons Profit &amp; Loss'!C43</f>
        <v>2832147.0016000001</v>
      </c>
      <c r="E45" s="82">
        <f>'6.Cons Profit &amp; Loss'!D36+'3.Other Exp &amp; Taxes'!M63+'6.Cons Profit &amp; Loss'!D43</f>
        <v>2696949.4513600003</v>
      </c>
      <c r="F45" s="82">
        <f>'6.Cons Profit &amp; Loss'!E36+'3.Other Exp &amp; Taxes'!N63+'6.Cons Profit &amp; Loss'!E43</f>
        <v>2591127.083656</v>
      </c>
      <c r="G45" s="82">
        <f>'6.Cons Profit &amp; Loss'!F36+'3.Other Exp &amp; Taxes'!O63+'6.Cons Profit &amp; Loss'!F43</f>
        <v>2510282.9661076004</v>
      </c>
      <c r="H45" s="82">
        <f>'6.Cons Profit &amp; Loss'!G36+'3.Other Exp &amp; Taxes'!P63+'6.Cons Profit &amp; Loss'!G43</f>
        <v>2435113.5166914603</v>
      </c>
      <c r="I45" s="82">
        <f>'6.Cons Profit &amp; Loss'!H36+'3.Other Exp &amp; Taxes'!Q63+'6.Cons Profit &amp; Loss'!H43</f>
        <v>2395067.3373877415</v>
      </c>
    </row>
    <row r="46" spans="2:9">
      <c r="B46" s="64"/>
      <c r="C46" s="64"/>
      <c r="D46" s="64"/>
      <c r="E46" s="64"/>
      <c r="F46" s="64"/>
      <c r="G46" s="64"/>
      <c r="H46" s="64"/>
      <c r="I46" s="64"/>
    </row>
    <row r="47" spans="2:9">
      <c r="B47" s="64" t="s">
        <v>40</v>
      </c>
      <c r="C47" s="81">
        <f>C45/C43</f>
        <v>0.71662697796381847</v>
      </c>
      <c r="D47" s="81">
        <f>D45/D43</f>
        <v>0.58428047277139039</v>
      </c>
      <c r="E47" s="81">
        <f>E45/E43</f>
        <v>0.48706161443371049</v>
      </c>
      <c r="F47" s="81">
        <f>F45/F43</f>
        <v>0.41233694544867661</v>
      </c>
      <c r="G47" s="81">
        <f>G45/G43</f>
        <v>0.35397657295252827</v>
      </c>
      <c r="H47" s="81">
        <f t="shared" ref="H47:I47" si="6">H45/H43</f>
        <v>0.30909394414368463</v>
      </c>
      <c r="I47" s="81">
        <f t="shared" si="6"/>
        <v>0.27448345947405006</v>
      </c>
    </row>
    <row r="48" spans="2:9">
      <c r="B48" s="63"/>
      <c r="C48" s="63"/>
      <c r="D48" s="63"/>
      <c r="E48" s="63"/>
      <c r="F48" s="63"/>
      <c r="G48" s="63"/>
      <c r="H48" s="63"/>
      <c r="I48" s="63"/>
    </row>
    <row r="49" spans="2:10">
      <c r="B49" s="83" t="s">
        <v>134</v>
      </c>
      <c r="C49" s="84">
        <f>AVERAGE(C47:I47)</f>
        <v>0.44826571245540847</v>
      </c>
      <c r="D49" s="63"/>
      <c r="E49" s="63"/>
      <c r="F49" s="63"/>
      <c r="G49" s="63"/>
      <c r="H49" s="63"/>
      <c r="I49" s="63"/>
    </row>
    <row r="51" spans="2:10" ht="41.45" customHeight="1">
      <c r="B51" s="469" t="s">
        <v>411</v>
      </c>
      <c r="C51" s="469"/>
      <c r="D51" s="469"/>
      <c r="E51" s="469"/>
      <c r="F51" s="469"/>
      <c r="G51" s="469"/>
      <c r="H51" s="469"/>
      <c r="I51" s="469"/>
      <c r="J51" s="469"/>
    </row>
    <row r="54" spans="2:10" ht="18.75">
      <c r="B54" s="424" t="s">
        <v>553</v>
      </c>
      <c r="C54" s="424"/>
      <c r="D54" s="424"/>
      <c r="E54" s="424"/>
      <c r="F54" s="424"/>
      <c r="G54" s="424"/>
      <c r="H54" s="424"/>
      <c r="I54" s="424"/>
    </row>
    <row r="56" spans="2:10">
      <c r="B56" s="55" t="s">
        <v>29</v>
      </c>
      <c r="C56" s="56" t="s">
        <v>2</v>
      </c>
      <c r="D56" s="56" t="s">
        <v>3</v>
      </c>
      <c r="E56" s="56" t="s">
        <v>4</v>
      </c>
      <c r="F56" s="56" t="s">
        <v>5</v>
      </c>
      <c r="G56" s="56" t="s">
        <v>6</v>
      </c>
      <c r="H56" s="56" t="s">
        <v>169</v>
      </c>
      <c r="I56" s="56" t="s">
        <v>168</v>
      </c>
    </row>
    <row r="57" spans="2:10">
      <c r="B57" s="64"/>
      <c r="C57" s="64"/>
      <c r="D57" s="64"/>
      <c r="E57" s="64"/>
      <c r="F57" s="64"/>
      <c r="G57" s="64"/>
      <c r="H57" s="64"/>
      <c r="I57" s="64"/>
    </row>
    <row r="58" spans="2:10">
      <c r="B58" s="64" t="s">
        <v>366</v>
      </c>
      <c r="C58" s="234">
        <f>'6.Cons Profit &amp; Loss'!B51</f>
        <v>1594517.3635381274</v>
      </c>
      <c r="D58" s="234">
        <f>'6.Cons Profit &amp; Loss'!C51</f>
        <v>1985490.9612587811</v>
      </c>
      <c r="E58" s="234">
        <f>'6.Cons Profit &amp; Loss'!D51</f>
        <v>2440371.0467185071</v>
      </c>
      <c r="F58" s="234">
        <f>'6.Cons Profit &amp; Loss'!E51</f>
        <v>2947567.6798153082</v>
      </c>
      <c r="G58" s="234">
        <f>'6.Cons Profit &amp; Loss'!F51</f>
        <v>3509494.1173876878</v>
      </c>
      <c r="H58" s="234">
        <f>'6.Cons Profit &amp; Loss'!G51</f>
        <v>4077524.5556119112</v>
      </c>
      <c r="I58" s="234">
        <f>'6.Cons Profit &amp; Loss'!H51</f>
        <v>4688566.4190969905</v>
      </c>
    </row>
    <row r="59" spans="2:10">
      <c r="B59" s="64"/>
      <c r="C59" s="234"/>
      <c r="D59" s="234"/>
      <c r="E59" s="234"/>
      <c r="F59" s="234"/>
      <c r="G59" s="234"/>
      <c r="H59" s="234"/>
      <c r="I59" s="234"/>
    </row>
    <row r="60" spans="2:10">
      <c r="B60" s="64" t="s">
        <v>42</v>
      </c>
      <c r="C60" s="234">
        <f>'6.Cons Profit &amp; Loss'!B42</f>
        <v>642140.23491200001</v>
      </c>
      <c r="D60" s="234">
        <f>'6.Cons Profit &amp; Loss'!C42</f>
        <v>642140.23491200001</v>
      </c>
      <c r="E60" s="234">
        <f>'6.Cons Profit &amp; Loss'!D42</f>
        <v>642140.23491200001</v>
      </c>
      <c r="F60" s="234">
        <f>'6.Cons Profit &amp; Loss'!E42</f>
        <v>642140.23491200001</v>
      </c>
      <c r="G60" s="234">
        <f>'6.Cons Profit &amp; Loss'!F42</f>
        <v>642140.23491200001</v>
      </c>
      <c r="H60" s="234">
        <f>'6.Cons Profit &amp; Loss'!G42</f>
        <v>642140.23491200001</v>
      </c>
      <c r="I60" s="234">
        <f>'6.Cons Profit &amp; Loss'!H42</f>
        <v>642140.23491200001</v>
      </c>
    </row>
    <row r="61" spans="2:10">
      <c r="B61" s="76" t="s">
        <v>48</v>
      </c>
      <c r="C61" s="234">
        <f>'6.Cons Profit &amp; Loss'!B43</f>
        <v>16000</v>
      </c>
      <c r="D61" s="234">
        <f>'6.Cons Profit &amp; Loss'!C43</f>
        <v>16000</v>
      </c>
      <c r="E61" s="234">
        <f>'6.Cons Profit &amp; Loss'!D43</f>
        <v>16000</v>
      </c>
      <c r="F61" s="234">
        <f>'6.Cons Profit &amp; Loss'!E43</f>
        <v>16000</v>
      </c>
      <c r="G61" s="234">
        <f>'6.Cons Profit &amp; Loss'!F43</f>
        <v>16000</v>
      </c>
      <c r="H61" s="234">
        <f>'6.Cons Profit &amp; Loss'!G43</f>
        <v>0</v>
      </c>
      <c r="I61" s="234">
        <f>'6.Cons Profit &amp; Loss'!H43</f>
        <v>0</v>
      </c>
    </row>
    <row r="62" spans="2:10">
      <c r="B62" s="64"/>
      <c r="C62" s="234"/>
      <c r="D62" s="234"/>
      <c r="E62" s="234"/>
      <c r="F62" s="234"/>
      <c r="G62" s="234"/>
      <c r="H62" s="234"/>
      <c r="I62" s="234"/>
    </row>
    <row r="63" spans="2:10">
      <c r="B63" s="64" t="s">
        <v>32</v>
      </c>
      <c r="C63" s="234">
        <f>SUM(C58:C61)</f>
        <v>2252657.5984501275</v>
      </c>
      <c r="D63" s="234">
        <f t="shared" ref="D63:I63" si="7">SUM(D58:D61)</f>
        <v>2643631.1961707813</v>
      </c>
      <c r="E63" s="234">
        <f t="shared" si="7"/>
        <v>3098511.2816305072</v>
      </c>
      <c r="F63" s="234">
        <f t="shared" si="7"/>
        <v>3605707.9147273083</v>
      </c>
      <c r="G63" s="234">
        <f t="shared" si="7"/>
        <v>4167634.3522996879</v>
      </c>
      <c r="H63" s="234">
        <f t="shared" si="7"/>
        <v>4719664.7905239109</v>
      </c>
      <c r="I63" s="234">
        <f t="shared" si="7"/>
        <v>5330706.6540089902</v>
      </c>
    </row>
    <row r="64" spans="2:10">
      <c r="B64" s="64"/>
      <c r="C64" s="64"/>
      <c r="D64" s="64"/>
      <c r="E64" s="64"/>
      <c r="F64" s="64"/>
      <c r="G64" s="64"/>
      <c r="H64" s="64"/>
      <c r="I64" s="64"/>
    </row>
    <row r="65" spans="2:10" ht="16.5">
      <c r="B65" s="10" t="s">
        <v>43</v>
      </c>
      <c r="C65" s="77">
        <f>1/1.1</f>
        <v>0.90909090909090906</v>
      </c>
      <c r="D65" s="77">
        <f t="shared" ref="D65:I65" si="8">C65/1.1</f>
        <v>0.82644628099173545</v>
      </c>
      <c r="E65" s="77">
        <f t="shared" si="8"/>
        <v>0.75131480090157765</v>
      </c>
      <c r="F65" s="77">
        <f t="shared" si="8"/>
        <v>0.68301345536507052</v>
      </c>
      <c r="G65" s="77">
        <f t="shared" si="8"/>
        <v>0.62092132305915493</v>
      </c>
      <c r="H65" s="77">
        <f t="shared" si="8"/>
        <v>0.56447393005377711</v>
      </c>
      <c r="I65" s="77">
        <f t="shared" si="8"/>
        <v>0.51315811823070645</v>
      </c>
    </row>
    <row r="66" spans="2:10">
      <c r="B66" s="64"/>
      <c r="C66" s="64"/>
      <c r="D66" s="64"/>
      <c r="E66" s="64"/>
      <c r="F66" s="64"/>
      <c r="G66" s="64"/>
      <c r="H66" s="64"/>
      <c r="I66" s="64"/>
    </row>
    <row r="67" spans="2:10" ht="16.5">
      <c r="B67" s="10" t="s">
        <v>44</v>
      </c>
      <c r="C67" s="65">
        <f>C63*C65</f>
        <v>2047870.5440455703</v>
      </c>
      <c r="D67" s="65">
        <f t="shared" ref="D67:I67" si="9">D63*D65</f>
        <v>2184819.1703890753</v>
      </c>
      <c r="E67" s="65">
        <f t="shared" si="9"/>
        <v>2327957.3866495169</v>
      </c>
      <c r="F67" s="65">
        <f t="shared" si="9"/>
        <v>2462747.021875082</v>
      </c>
      <c r="G67" s="65">
        <f t="shared" si="9"/>
        <v>2587773.0360567062</v>
      </c>
      <c r="H67" s="65">
        <f t="shared" si="9"/>
        <v>2664127.7328434684</v>
      </c>
      <c r="I67" s="65">
        <f t="shared" si="9"/>
        <v>2735495.3954111589</v>
      </c>
    </row>
    <row r="68" spans="2:10">
      <c r="B68" s="63"/>
      <c r="C68" s="79"/>
      <c r="D68" s="79"/>
      <c r="E68" s="79"/>
      <c r="F68" s="79"/>
      <c r="G68" s="79"/>
      <c r="H68" s="79"/>
      <c r="I68" s="79"/>
    </row>
    <row r="69" spans="2:10" ht="16.5">
      <c r="B69" s="11" t="s">
        <v>45</v>
      </c>
      <c r="C69" s="79">
        <f>SUM(C67:I67)</f>
        <v>17010790.287270579</v>
      </c>
      <c r="D69" s="79"/>
      <c r="E69" s="79"/>
      <c r="F69" s="79"/>
      <c r="G69" s="79"/>
      <c r="H69" s="79"/>
      <c r="I69" s="79"/>
    </row>
    <row r="70" spans="2:10">
      <c r="B70" s="63"/>
      <c r="C70" s="79"/>
      <c r="D70" s="79"/>
      <c r="E70" s="79"/>
      <c r="F70" s="79"/>
      <c r="G70" s="79"/>
      <c r="H70" s="79"/>
      <c r="I70" s="79"/>
    </row>
    <row r="71" spans="2:10" ht="16.5">
      <c r="B71" s="11" t="s">
        <v>46</v>
      </c>
      <c r="C71" s="79">
        <f>'1.Project Cost and MOF'!D10</f>
        <v>16683268.400419507</v>
      </c>
      <c r="D71" s="79"/>
      <c r="E71" s="79"/>
      <c r="F71" s="79"/>
      <c r="G71" s="79"/>
      <c r="H71" s="79"/>
      <c r="I71" s="79"/>
    </row>
    <row r="72" spans="2:10">
      <c r="B72" s="63"/>
      <c r="C72" s="78"/>
      <c r="D72" s="63"/>
      <c r="E72" s="63"/>
      <c r="F72" s="63"/>
      <c r="G72" s="63"/>
      <c r="H72" s="63"/>
      <c r="I72" s="63"/>
    </row>
    <row r="73" spans="2:10" ht="16.5">
      <c r="B73" s="11" t="s">
        <v>47</v>
      </c>
      <c r="C73" s="78">
        <f>C69-C71</f>
        <v>327521.88685107231</v>
      </c>
      <c r="D73" s="63"/>
      <c r="E73" s="63"/>
      <c r="F73" s="63"/>
      <c r="G73" s="63"/>
      <c r="H73" s="63"/>
      <c r="I73" s="63"/>
    </row>
    <row r="75" spans="2:10" ht="35.1" customHeight="1">
      <c r="B75" s="459" t="s">
        <v>412</v>
      </c>
      <c r="C75" s="459"/>
      <c r="D75" s="459"/>
      <c r="E75" s="459"/>
      <c r="F75" s="459"/>
      <c r="G75" s="459"/>
      <c r="H75" s="459"/>
      <c r="I75" s="459"/>
      <c r="J75" s="459"/>
    </row>
    <row r="76" spans="2:10" ht="18.75">
      <c r="B76" s="424" t="s">
        <v>554</v>
      </c>
      <c r="C76" s="424"/>
      <c r="D76" s="424"/>
      <c r="E76" s="424"/>
      <c r="F76" s="424"/>
      <c r="G76" s="424"/>
      <c r="H76" s="424"/>
      <c r="I76" s="424"/>
    </row>
    <row r="77" spans="2:10">
      <c r="B77" s="63"/>
      <c r="C77" s="63"/>
      <c r="D77" s="63"/>
      <c r="E77" s="63"/>
      <c r="F77" s="63"/>
      <c r="G77" s="63"/>
      <c r="H77" s="63"/>
      <c r="I77" s="63"/>
    </row>
    <row r="78" spans="2:10" ht="15.75">
      <c r="B78" s="48" t="s">
        <v>0</v>
      </c>
      <c r="C78" s="48" t="s">
        <v>2</v>
      </c>
      <c r="D78" s="48" t="s">
        <v>3</v>
      </c>
      <c r="E78" s="48" t="s">
        <v>4</v>
      </c>
      <c r="F78" s="48" t="s">
        <v>5</v>
      </c>
      <c r="G78" s="48" t="s">
        <v>6</v>
      </c>
      <c r="H78" s="48" t="s">
        <v>169</v>
      </c>
      <c r="I78" s="48" t="s">
        <v>168</v>
      </c>
    </row>
    <row r="79" spans="2:10" ht="15.75">
      <c r="B79" s="45"/>
      <c r="C79" s="46"/>
      <c r="D79" s="46"/>
      <c r="E79" s="46"/>
      <c r="F79" s="46"/>
      <c r="G79" s="46"/>
      <c r="H79" s="46"/>
      <c r="I79" s="46"/>
    </row>
    <row r="80" spans="2:10">
      <c r="B80" s="66" t="s">
        <v>27</v>
      </c>
      <c r="C80" s="65">
        <f>'6.Cons Profit &amp; Loss'!B51</f>
        <v>1594517.3635381274</v>
      </c>
      <c r="D80" s="65">
        <f>'6.Cons Profit &amp; Loss'!C51</f>
        <v>1985490.9612587811</v>
      </c>
      <c r="E80" s="65">
        <f>'6.Cons Profit &amp; Loss'!D51</f>
        <v>2440371.0467185071</v>
      </c>
      <c r="F80" s="65">
        <f>'6.Cons Profit &amp; Loss'!E51</f>
        <v>2947567.6798153082</v>
      </c>
      <c r="G80" s="65">
        <f>'6.Cons Profit &amp; Loss'!F51</f>
        <v>3509494.1173876878</v>
      </c>
      <c r="H80" s="65">
        <f>'6.Cons Profit &amp; Loss'!G51</f>
        <v>4077524.5556119112</v>
      </c>
      <c r="I80" s="65">
        <f>'6.Cons Profit &amp; Loss'!H51</f>
        <v>4688566.4190969905</v>
      </c>
    </row>
    <row r="81" spans="2:10">
      <c r="B81" s="64"/>
      <c r="C81" s="64"/>
      <c r="D81" s="64"/>
      <c r="E81" s="64"/>
      <c r="F81" s="64"/>
      <c r="G81" s="64"/>
      <c r="H81" s="64"/>
      <c r="I81" s="64"/>
    </row>
    <row r="82" spans="2:10">
      <c r="B82" s="66" t="s">
        <v>124</v>
      </c>
      <c r="C82" s="477">
        <f>AVERAGE(C80:I80)</f>
        <v>3034790.3062039018</v>
      </c>
      <c r="D82" s="477"/>
      <c r="E82" s="477"/>
      <c r="F82" s="477"/>
      <c r="G82" s="477"/>
      <c r="H82" s="477"/>
      <c r="I82" s="477"/>
    </row>
    <row r="83" spans="2:10">
      <c r="B83" s="66" t="s">
        <v>125</v>
      </c>
      <c r="C83" s="477">
        <f>'1.Project Cost and MOF'!D10</f>
        <v>16683268.400419507</v>
      </c>
      <c r="D83" s="477"/>
      <c r="E83" s="477"/>
      <c r="F83" s="477"/>
      <c r="G83" s="477"/>
      <c r="H83" s="477"/>
      <c r="I83" s="477"/>
    </row>
    <row r="84" spans="2:10">
      <c r="B84" s="64"/>
      <c r="C84" s="64"/>
      <c r="D84" s="64"/>
      <c r="E84" s="64"/>
      <c r="F84" s="64"/>
      <c r="G84" s="64"/>
      <c r="H84" s="64"/>
      <c r="I84" s="64"/>
    </row>
    <row r="85" spans="2:10">
      <c r="B85" s="184" t="s">
        <v>126</v>
      </c>
      <c r="C85" s="478">
        <f>C82/C83</f>
        <v>0.18190622085343847</v>
      </c>
      <c r="D85" s="478"/>
      <c r="E85" s="478"/>
      <c r="F85" s="478"/>
      <c r="G85" s="478"/>
      <c r="H85" s="478"/>
      <c r="I85" s="478"/>
    </row>
    <row r="88" spans="2:10">
      <c r="B88" s="476" t="s">
        <v>413</v>
      </c>
      <c r="C88" s="476"/>
      <c r="D88" s="476"/>
      <c r="E88" s="476"/>
      <c r="F88" s="476"/>
      <c r="G88" s="476"/>
      <c r="H88" s="476"/>
      <c r="I88" s="476"/>
    </row>
    <row r="90" spans="2:10" ht="18.75">
      <c r="B90" s="424" t="s">
        <v>555</v>
      </c>
      <c r="C90" s="424"/>
      <c r="D90" s="424"/>
      <c r="E90" s="424"/>
      <c r="F90" s="424"/>
      <c r="G90" s="424"/>
      <c r="H90" s="424"/>
      <c r="I90" s="424"/>
      <c r="J90" s="424"/>
    </row>
    <row r="92" spans="2:10">
      <c r="B92" s="71" t="s">
        <v>0</v>
      </c>
      <c r="C92" s="71" t="s">
        <v>329</v>
      </c>
      <c r="D92" s="71" t="s">
        <v>2</v>
      </c>
      <c r="E92" s="71" t="s">
        <v>3</v>
      </c>
      <c r="F92" s="71" t="s">
        <v>4</v>
      </c>
      <c r="G92" s="71" t="s">
        <v>5</v>
      </c>
      <c r="H92" s="71" t="s">
        <v>6</v>
      </c>
      <c r="I92" s="71" t="s">
        <v>169</v>
      </c>
      <c r="J92" s="71" t="s">
        <v>168</v>
      </c>
    </row>
    <row r="93" spans="2:10">
      <c r="B93" s="72"/>
      <c r="C93" s="72"/>
      <c r="D93" s="73"/>
      <c r="E93" s="73"/>
      <c r="F93" s="73"/>
      <c r="G93" s="73"/>
      <c r="H93" s="73"/>
      <c r="I93" s="73"/>
      <c r="J93" s="73"/>
    </row>
    <row r="94" spans="2:10">
      <c r="B94" s="9" t="s">
        <v>278</v>
      </c>
      <c r="C94" s="74">
        <f>'1.Project Cost and MOF'!D10</f>
        <v>16683268.400419507</v>
      </c>
      <c r="D94" s="73"/>
      <c r="E94" s="73"/>
      <c r="F94" s="73"/>
      <c r="G94" s="73"/>
      <c r="H94" s="73"/>
      <c r="I94" s="73"/>
      <c r="J94" s="73"/>
    </row>
    <row r="95" spans="2:10">
      <c r="B95" s="9" t="str">
        <f>B58</f>
        <v>Profit after Tax &amp; Dividend</v>
      </c>
      <c r="C95" s="9"/>
      <c r="D95" s="20">
        <f>'6.Cons Profit &amp; Loss'!B51</f>
        <v>1594517.3635381274</v>
      </c>
      <c r="E95" s="20">
        <f>'6.Cons Profit &amp; Loss'!C51</f>
        <v>1985490.9612587811</v>
      </c>
      <c r="F95" s="20">
        <f>'6.Cons Profit &amp; Loss'!D51</f>
        <v>2440371.0467185071</v>
      </c>
      <c r="G95" s="20">
        <f>'6.Cons Profit &amp; Loss'!E51</f>
        <v>2947567.6798153082</v>
      </c>
      <c r="H95" s="20">
        <f>'6.Cons Profit &amp; Loss'!F51</f>
        <v>3509494.1173876878</v>
      </c>
      <c r="I95" s="20">
        <f>'6.Cons Profit &amp; Loss'!G51</f>
        <v>4077524.5556119112</v>
      </c>
      <c r="J95" s="20">
        <f>'6.Cons Profit &amp; Loss'!H51</f>
        <v>4688566.4190969905</v>
      </c>
    </row>
    <row r="96" spans="2:10">
      <c r="B96" s="9" t="str">
        <f>B60</f>
        <v>Add: Deprication</v>
      </c>
      <c r="C96" s="9"/>
      <c r="D96" s="62">
        <f>'6.Cons Profit &amp; Loss'!B42</f>
        <v>642140.23491200001</v>
      </c>
      <c r="E96" s="62">
        <f>'6.Cons Profit &amp; Loss'!C42</f>
        <v>642140.23491200001</v>
      </c>
      <c r="F96" s="62">
        <f>'6.Cons Profit &amp; Loss'!D42</f>
        <v>642140.23491200001</v>
      </c>
      <c r="G96" s="62">
        <f>'6.Cons Profit &amp; Loss'!E42</f>
        <v>642140.23491200001</v>
      </c>
      <c r="H96" s="62">
        <f>'6.Cons Profit &amp; Loss'!F42</f>
        <v>642140.23491200001</v>
      </c>
      <c r="I96" s="62">
        <f>'6.Cons Profit &amp; Loss'!G42</f>
        <v>642140.23491200001</v>
      </c>
      <c r="J96" s="62">
        <f>'6.Cons Profit &amp; Loss'!H42</f>
        <v>642140.23491200001</v>
      </c>
    </row>
    <row r="97" spans="2:10">
      <c r="B97" s="9" t="str">
        <f>B61</f>
        <v>Add. Preliminary exp Written off</v>
      </c>
      <c r="C97" s="9"/>
      <c r="D97" s="62">
        <f>'6.Cons Profit &amp; Loss'!B43</f>
        <v>16000</v>
      </c>
      <c r="E97" s="62">
        <f>'6.Cons Profit &amp; Loss'!C43</f>
        <v>16000</v>
      </c>
      <c r="F97" s="62">
        <f>'6.Cons Profit &amp; Loss'!D43</f>
        <v>16000</v>
      </c>
      <c r="G97" s="62">
        <f>'6.Cons Profit &amp; Loss'!E43</f>
        <v>16000</v>
      </c>
      <c r="H97" s="62">
        <f>'6.Cons Profit &amp; Loss'!F43</f>
        <v>16000</v>
      </c>
      <c r="I97" s="62">
        <f>'6.Cons Profit &amp; Loss'!G43</f>
        <v>0</v>
      </c>
      <c r="J97" s="62">
        <f>'6.Cons Profit &amp; Loss'!H43</f>
        <v>0</v>
      </c>
    </row>
    <row r="98" spans="2:10">
      <c r="B98" s="9" t="str">
        <f>B63</f>
        <v xml:space="preserve">Net Cash Accrual (A)      </v>
      </c>
      <c r="C98" s="9"/>
      <c r="D98" s="183">
        <f>SUM(D95:D97)</f>
        <v>2252657.5984501275</v>
      </c>
      <c r="E98" s="183">
        <f t="shared" ref="E98:J98" si="10">SUM(E95:E97)</f>
        <v>2643631.1961707813</v>
      </c>
      <c r="F98" s="183">
        <f t="shared" si="10"/>
        <v>3098511.2816305072</v>
      </c>
      <c r="G98" s="183">
        <f t="shared" si="10"/>
        <v>3605707.9147273083</v>
      </c>
      <c r="H98" s="183">
        <f t="shared" si="10"/>
        <v>4167634.3522996879</v>
      </c>
      <c r="I98" s="183">
        <f t="shared" si="10"/>
        <v>4719664.7905239109</v>
      </c>
      <c r="J98" s="183">
        <f t="shared" si="10"/>
        <v>5330706.6540089902</v>
      </c>
    </row>
    <row r="99" spans="2:10">
      <c r="B99" s="9" t="s">
        <v>279</v>
      </c>
      <c r="C99" s="75"/>
      <c r="D99" s="47">
        <f>D98-C94</f>
        <v>-14430610.801969379</v>
      </c>
      <c r="E99" s="47">
        <f>D99+E98</f>
        <v>-11786979.605798598</v>
      </c>
      <c r="F99" s="47">
        <f>E99+F98</f>
        <v>-8688468.3241680916</v>
      </c>
      <c r="G99" s="47">
        <f>F99+G98</f>
        <v>-5082760.4094407838</v>
      </c>
      <c r="H99" s="47">
        <f>G99+H98</f>
        <v>-915126.05714109587</v>
      </c>
      <c r="I99" s="47">
        <f t="shared" ref="I99:J99" si="11">H99+I98</f>
        <v>3804538.733382815</v>
      </c>
      <c r="J99" s="47">
        <f t="shared" si="11"/>
        <v>9135245.3873918056</v>
      </c>
    </row>
    <row r="101" spans="2:10">
      <c r="B101" s="5" t="s">
        <v>280</v>
      </c>
      <c r="D101" s="42">
        <f>4+(-G99/H98)</f>
        <v>5.2195792576275633</v>
      </c>
    </row>
    <row r="103" spans="2:10">
      <c r="B103" s="476" t="s">
        <v>414</v>
      </c>
      <c r="C103" s="476"/>
      <c r="D103" s="476"/>
      <c r="E103" s="476"/>
      <c r="F103" s="476"/>
      <c r="G103" s="476"/>
      <c r="H103" s="476"/>
      <c r="I103" s="476"/>
      <c r="J103" s="476"/>
    </row>
    <row r="105" spans="2:10" ht="18.75">
      <c r="B105" s="424" t="s">
        <v>556</v>
      </c>
      <c r="C105" s="424"/>
      <c r="D105" s="424"/>
      <c r="E105" s="424"/>
      <c r="F105" s="424"/>
      <c r="G105" s="424"/>
      <c r="H105" s="424"/>
      <c r="I105" s="424"/>
    </row>
    <row r="107" spans="2:10" ht="15.75">
      <c r="B107" s="48" t="s">
        <v>0</v>
      </c>
      <c r="C107" s="48" t="s">
        <v>2</v>
      </c>
      <c r="D107" s="48" t="s">
        <v>3</v>
      </c>
      <c r="E107" s="48" t="s">
        <v>4</v>
      </c>
      <c r="F107" s="48" t="s">
        <v>5</v>
      </c>
      <c r="G107" s="48" t="s">
        <v>6</v>
      </c>
      <c r="H107" s="48" t="s">
        <v>169</v>
      </c>
      <c r="I107" s="48" t="s">
        <v>168</v>
      </c>
    </row>
    <row r="108" spans="2:10" ht="15.75">
      <c r="B108" s="45"/>
      <c r="C108" s="46"/>
      <c r="D108" s="46"/>
      <c r="E108" s="46"/>
      <c r="F108" s="46"/>
      <c r="G108" s="46"/>
      <c r="H108" s="46"/>
      <c r="I108" s="46"/>
    </row>
    <row r="109" spans="2:10">
      <c r="B109" s="64" t="s">
        <v>332</v>
      </c>
      <c r="C109" s="65">
        <f>'6.Cons Profit &amp; Loss'!B40</f>
        <v>3058123.1579808109</v>
      </c>
      <c r="D109" s="65">
        <f>'6.Cons Profit &amp; Loss'!C40</f>
        <v>3658638.8409053087</v>
      </c>
      <c r="E109" s="65">
        <f>'6.Cons Profit &amp; Loss'!D40</f>
        <v>4289153.3284288868</v>
      </c>
      <c r="F109" s="65">
        <f>'6.Cons Profit &amp; Loss'!E40</f>
        <v>4973572.6676025763</v>
      </c>
      <c r="G109" s="65">
        <f>'6.Cons Profit &amp; Loss'!F40</f>
        <v>5715711.0573725477</v>
      </c>
      <c r="H109" s="65">
        <f>'6.Cons Profit &amp; Loss'!G40</f>
        <v>6433480.3489817604</v>
      </c>
      <c r="I109" s="65">
        <f>'6.Cons Profit &amp; Loss'!H40</f>
        <v>7208737.292108506</v>
      </c>
    </row>
    <row r="110" spans="2:10">
      <c r="B110" s="66" t="s">
        <v>1</v>
      </c>
      <c r="C110" s="67">
        <f t="shared" ref="C110:I110" si="12">SUM(C109:C109)</f>
        <v>3058123.1579808109</v>
      </c>
      <c r="D110" s="67">
        <f t="shared" si="12"/>
        <v>3658638.8409053087</v>
      </c>
      <c r="E110" s="67">
        <f t="shared" si="12"/>
        <v>4289153.3284288868</v>
      </c>
      <c r="F110" s="67">
        <f t="shared" si="12"/>
        <v>4973572.6676025763</v>
      </c>
      <c r="G110" s="67">
        <f t="shared" si="12"/>
        <v>5715711.0573725477</v>
      </c>
      <c r="H110" s="67">
        <f t="shared" si="12"/>
        <v>6433480.3489817604</v>
      </c>
      <c r="I110" s="67">
        <f t="shared" si="12"/>
        <v>7208737.292108506</v>
      </c>
    </row>
    <row r="111" spans="2:10">
      <c r="B111" s="64"/>
      <c r="C111" s="64"/>
      <c r="D111" s="64"/>
      <c r="E111" s="64"/>
      <c r="F111" s="64"/>
      <c r="G111" s="64"/>
      <c r="H111" s="64"/>
      <c r="I111" s="64"/>
    </row>
    <row r="112" spans="2:10">
      <c r="B112" s="64" t="s">
        <v>281</v>
      </c>
      <c r="C112" s="68">
        <f>'8.Cash Flow '!C26+'8.Cash Flow '!C27</f>
        <v>844383.87259927369</v>
      </c>
      <c r="D112" s="68">
        <f>'8.Cash Flow '!D26+'8.Cash Flow '!D27</f>
        <v>1096734.4741585478</v>
      </c>
      <c r="E112" s="68">
        <f>'8.Cash Flow '!E26+'8.Cash Flow '!E27</f>
        <v>1096734.4741585478</v>
      </c>
      <c r="F112" s="68">
        <f>'8.Cash Flow '!F26+'8.Cash Flow '!F27</f>
        <v>1096734.4741585478</v>
      </c>
      <c r="G112" s="68">
        <f>'8.Cash Flow '!G26+'8.Cash Flow '!G27</f>
        <v>1096734.4741585476</v>
      </c>
      <c r="H112" s="68">
        <f>'8.Cash Flow '!H26+'8.Cash Flow '!H27</f>
        <v>1096734.4741585476</v>
      </c>
      <c r="I112" s="68">
        <f>'8.Cash Flow '!I26+'8.Cash Flow '!I27</f>
        <v>1096734.4741585478</v>
      </c>
    </row>
    <row r="113" spans="2:18">
      <c r="B113" s="64"/>
      <c r="C113" s="64"/>
      <c r="D113" s="64"/>
      <c r="E113" s="64"/>
      <c r="F113" s="64"/>
      <c r="G113" s="64"/>
      <c r="H113" s="64"/>
      <c r="I113" s="64"/>
    </row>
    <row r="114" spans="2:18">
      <c r="B114" s="66" t="s">
        <v>330</v>
      </c>
      <c r="C114" s="69">
        <f>C110/C112</f>
        <v>3.6217214198643628</v>
      </c>
      <c r="D114" s="69">
        <f t="shared" ref="D114:G114" si="13">D110/D112</f>
        <v>3.3359385768486409</v>
      </c>
      <c r="E114" s="69">
        <f t="shared" si="13"/>
        <v>3.9108402530335993</v>
      </c>
      <c r="F114" s="69">
        <f t="shared" si="13"/>
        <v>4.5348922503949476</v>
      </c>
      <c r="G114" s="69">
        <f t="shared" si="13"/>
        <v>5.2115723468598336</v>
      </c>
      <c r="H114" s="69">
        <v>0</v>
      </c>
      <c r="I114" s="69">
        <v>0</v>
      </c>
    </row>
    <row r="115" spans="2:18">
      <c r="B115" s="63"/>
      <c r="C115" s="63"/>
      <c r="D115" s="63"/>
      <c r="E115" s="63"/>
      <c r="F115" s="63"/>
      <c r="G115" s="63"/>
      <c r="H115" s="63"/>
      <c r="I115" s="63"/>
    </row>
    <row r="116" spans="2:18">
      <c r="B116" s="63" t="s">
        <v>331</v>
      </c>
      <c r="C116" s="70">
        <f>AVERAGE(C114:I114)</f>
        <v>2.9449949781430544</v>
      </c>
      <c r="D116" s="63"/>
      <c r="E116" s="63"/>
      <c r="F116" s="63"/>
      <c r="G116" s="63"/>
      <c r="H116" s="63"/>
      <c r="I116" s="63"/>
    </row>
    <row r="118" spans="2:18" ht="29.45" customHeight="1">
      <c r="B118" s="459" t="s">
        <v>415</v>
      </c>
      <c r="C118" s="459"/>
      <c r="D118" s="459"/>
      <c r="E118" s="459"/>
      <c r="F118" s="459"/>
      <c r="G118" s="459"/>
      <c r="H118" s="459"/>
      <c r="I118" s="459"/>
      <c r="J118" s="459"/>
    </row>
    <row r="120" spans="2:18" ht="21">
      <c r="B120" s="471" t="s">
        <v>557</v>
      </c>
      <c r="C120" s="472"/>
      <c r="D120" s="472"/>
      <c r="E120" s="472"/>
      <c r="F120" s="472"/>
      <c r="G120" s="472"/>
      <c r="H120" s="472"/>
      <c r="I120" s="472"/>
      <c r="K120" s="473"/>
      <c r="L120" s="473"/>
      <c r="M120" s="473"/>
      <c r="N120" s="473"/>
      <c r="O120" s="473"/>
      <c r="P120" s="473"/>
      <c r="Q120" s="473"/>
      <c r="R120" s="473"/>
    </row>
    <row r="121" spans="2:18">
      <c r="B121" s="55" t="s">
        <v>342</v>
      </c>
      <c r="C121" s="56" t="s">
        <v>2</v>
      </c>
      <c r="D121" s="56" t="s">
        <v>3</v>
      </c>
      <c r="E121" s="56" t="s">
        <v>4</v>
      </c>
      <c r="F121" s="56" t="s">
        <v>5</v>
      </c>
      <c r="G121" s="56" t="s">
        <v>6</v>
      </c>
      <c r="H121" s="56" t="s">
        <v>169</v>
      </c>
      <c r="I121" s="56" t="s">
        <v>168</v>
      </c>
    </row>
    <row r="122" spans="2:18">
      <c r="B122" s="50" t="str">
        <f>'6.Cons Profit &amp; Loss'!A8</f>
        <v xml:space="preserve">Activity 1 - Trading </v>
      </c>
      <c r="C122" s="231">
        <f>'6.Cons Profit &amp; Loss'!B8*(1+$M$123)</f>
        <v>31857239.884650473</v>
      </c>
      <c r="D122" s="231">
        <f>'6.Cons Profit &amp; Loss'!C8*(1+$M$123)</f>
        <v>37106140.65976721</v>
      </c>
      <c r="E122" s="231">
        <f>'6.Cons Profit &amp; Loss'!D8*(1+$M$123)</f>
        <v>42506366.392302863</v>
      </c>
      <c r="F122" s="231">
        <f>'6.Cons Profit &amp; Loss'!E8*(1+$M$123)</f>
        <v>48353849.34644267</v>
      </c>
      <c r="G122" s="231">
        <f>'6.Cons Profit &amp; Loss'!F8*(1+$M$123)</f>
        <v>54679814.680015691</v>
      </c>
      <c r="H122" s="231">
        <f>'6.Cons Profit &amp; Loss'!G8*(1+$M$123)</f>
        <v>61517491.923579909</v>
      </c>
      <c r="I122" s="231">
        <f>'6.Cons Profit &amp; Loss'!H8*(1+$M$123)</f>
        <v>68902237.354800522</v>
      </c>
    </row>
    <row r="123" spans="2:18">
      <c r="B123" s="50" t="str">
        <f>'6.Cons Profit &amp; Loss'!A9</f>
        <v>Activity 2 - Cold Press Oil</v>
      </c>
      <c r="C123" s="231">
        <f>'6.Cons Profit &amp; Loss'!B9*(1+$M$123)</f>
        <v>0</v>
      </c>
      <c r="D123" s="231">
        <f>'6.Cons Profit &amp; Loss'!C9*(1+$M$123)</f>
        <v>0</v>
      </c>
      <c r="E123" s="231">
        <f>'6.Cons Profit &amp; Loss'!D9*(1+$M$123)</f>
        <v>0</v>
      </c>
      <c r="F123" s="231">
        <f>'6.Cons Profit &amp; Loss'!E9*(1+$M$123)</f>
        <v>0</v>
      </c>
      <c r="G123" s="231">
        <f>'6.Cons Profit &amp; Loss'!F9*(1+$M$123)</f>
        <v>0</v>
      </c>
      <c r="H123" s="231">
        <f>'6.Cons Profit &amp; Loss'!G9*(1+$M$123)</f>
        <v>0</v>
      </c>
      <c r="I123" s="231">
        <f>'6.Cons Profit &amp; Loss'!H9*(1+$M$123)</f>
        <v>0</v>
      </c>
      <c r="L123" s="5" t="s">
        <v>361</v>
      </c>
      <c r="M123" s="191">
        <v>0.05</v>
      </c>
    </row>
    <row r="124" spans="2:18">
      <c r="B124" s="50" t="str">
        <f>'6.Cons Profit &amp; Loss'!A10</f>
        <v>Faclitiy 2 - Warehouse</v>
      </c>
      <c r="C124" s="231">
        <f>'6.Cons Profit &amp; Loss'!B10*(1+$M$123)</f>
        <v>1209600</v>
      </c>
      <c r="D124" s="231">
        <f>'6.Cons Profit &amp; Loss'!C10*(1+$M$123)</f>
        <v>1349460.0000000002</v>
      </c>
      <c r="E124" s="231">
        <f>'6.Cons Profit &amp; Loss'!D10*(1+$M$123)</f>
        <v>1500282.0000000002</v>
      </c>
      <c r="F124" s="231">
        <f>'6.Cons Profit &amp; Loss'!E10*(1+$M$123)</f>
        <v>1662812.5500000007</v>
      </c>
      <c r="G124" s="231">
        <f>'6.Cons Profit &amp; Loss'!F10*(1+$M$123)</f>
        <v>1837845.4500000011</v>
      </c>
      <c r="H124" s="231">
        <f>'6.Cons Profit &amp; Loss'!G10*(1+$M$123)</f>
        <v>1929737.7225000013</v>
      </c>
      <c r="I124" s="231">
        <f>'6.Cons Profit &amp; Loss'!H10*(1+$M$123)</f>
        <v>2026224.6086250015</v>
      </c>
      <c r="L124" s="5" t="s">
        <v>362</v>
      </c>
      <c r="M124" s="191">
        <v>0.05</v>
      </c>
    </row>
    <row r="125" spans="2:18">
      <c r="B125" s="50" t="str">
        <f>'6.Cons Profit &amp; Loss'!A11</f>
        <v xml:space="preserve">Faclitiy 4 - Custom Hiring </v>
      </c>
      <c r="C125" s="231">
        <f>'6.Cons Profit &amp; Loss'!B11*(1+$M$123)</f>
        <v>0</v>
      </c>
      <c r="D125" s="231">
        <f>'6.Cons Profit &amp; Loss'!C11*(1+$M$123)</f>
        <v>0</v>
      </c>
      <c r="E125" s="231">
        <f>'6.Cons Profit &amp; Loss'!D11*(1+$M$123)</f>
        <v>0</v>
      </c>
      <c r="F125" s="231">
        <f>'6.Cons Profit &amp; Loss'!E11*(1+$M$123)</f>
        <v>0</v>
      </c>
      <c r="G125" s="231">
        <f>'6.Cons Profit &amp; Loss'!F11*(1+$M$123)</f>
        <v>0</v>
      </c>
      <c r="H125" s="231">
        <f>'6.Cons Profit &amp; Loss'!G11*(1+$M$123)</f>
        <v>0</v>
      </c>
      <c r="I125" s="231">
        <f>'6.Cons Profit &amp; Loss'!H11*(1+$M$123)</f>
        <v>0</v>
      </c>
    </row>
    <row r="126" spans="2:18">
      <c r="B126" s="50" t="str">
        <f>'6.Cons Profit &amp; Loss'!A12</f>
        <v>Faclitiy 5 - Agri Input Centre</v>
      </c>
      <c r="C126" s="231">
        <f>'6.Cons Profit &amp; Loss'!B12*(1+$M$123)</f>
        <v>0</v>
      </c>
      <c r="D126" s="231">
        <f>'6.Cons Profit &amp; Loss'!C12*(1+$M$123)</f>
        <v>0</v>
      </c>
      <c r="E126" s="231">
        <f>'6.Cons Profit &amp; Loss'!D12*(1+$M$123)</f>
        <v>0</v>
      </c>
      <c r="F126" s="231">
        <f>'6.Cons Profit &amp; Loss'!E12*(1+$M$123)</f>
        <v>0</v>
      </c>
      <c r="G126" s="231">
        <f>'6.Cons Profit &amp; Loss'!F12*(1+$M$123)</f>
        <v>0</v>
      </c>
      <c r="H126" s="231">
        <f>'6.Cons Profit &amp; Loss'!G12*(1+$M$123)</f>
        <v>0</v>
      </c>
      <c r="I126" s="231">
        <f>'6.Cons Profit &amp; Loss'!H12*(1+$M$123)</f>
        <v>0</v>
      </c>
      <c r="K126" s="4"/>
    </row>
    <row r="127" spans="2:18">
      <c r="B127" s="50" t="str">
        <f>'6.Cons Profit &amp; Loss'!A13</f>
        <v>Facility 6 - Processing Unit - Horti Commodity</v>
      </c>
      <c r="C127" s="231">
        <f>'6.Cons Profit &amp; Loss'!B13*(1+$M$123)</f>
        <v>0</v>
      </c>
      <c r="D127" s="231">
        <f>'6.Cons Profit &amp; Loss'!C13*(1+$M$123)</f>
        <v>0</v>
      </c>
      <c r="E127" s="231">
        <f>'6.Cons Profit &amp; Loss'!D13*(1+$M$123)</f>
        <v>0</v>
      </c>
      <c r="F127" s="231">
        <f>'6.Cons Profit &amp; Loss'!E13*(1+$M$123)</f>
        <v>0</v>
      </c>
      <c r="G127" s="231">
        <f>'6.Cons Profit &amp; Loss'!F13*(1+$M$123)</f>
        <v>0</v>
      </c>
      <c r="H127" s="231">
        <f>'6.Cons Profit &amp; Loss'!G13*(1+$M$123)</f>
        <v>0</v>
      </c>
      <c r="I127" s="231">
        <f>'6.Cons Profit &amp; Loss'!H13*(1+$M$123)</f>
        <v>0</v>
      </c>
    </row>
    <row r="128" spans="2:18">
      <c r="B128" s="50">
        <f>'6.Cons Profit &amp; Loss'!A14</f>
        <v>0</v>
      </c>
      <c r="C128" s="231">
        <f>'6.Cons Profit &amp; Loss'!B14*(1+$M$123)</f>
        <v>0</v>
      </c>
      <c r="D128" s="231">
        <f>'6.Cons Profit &amp; Loss'!C14*(1+$M$123)</f>
        <v>0</v>
      </c>
      <c r="E128" s="231">
        <f>'6.Cons Profit &amp; Loss'!D14*(1+$M$123)</f>
        <v>0</v>
      </c>
      <c r="F128" s="231">
        <f>'6.Cons Profit &amp; Loss'!E14*(1+$M$123)</f>
        <v>0</v>
      </c>
      <c r="G128" s="231">
        <f>'6.Cons Profit &amp; Loss'!F14*(1+$M$123)</f>
        <v>0</v>
      </c>
      <c r="H128" s="231">
        <f>'6.Cons Profit &amp; Loss'!G14*(1+$M$123)</f>
        <v>0</v>
      </c>
      <c r="I128" s="231">
        <f>'6.Cons Profit &amp; Loss'!H14*(1+$M$123)</f>
        <v>0</v>
      </c>
    </row>
    <row r="129" spans="2:9">
      <c r="B129" s="50" t="s">
        <v>343</v>
      </c>
      <c r="C129" s="231">
        <f>SUM(C122:C128)</f>
        <v>33066839.884650473</v>
      </c>
      <c r="D129" s="231">
        <f t="shared" ref="D129:I129" si="14">SUM(D122:D128)</f>
        <v>38455600.65976721</v>
      </c>
      <c r="E129" s="231">
        <f t="shared" si="14"/>
        <v>44006648.392302863</v>
      </c>
      <c r="F129" s="231">
        <f t="shared" si="14"/>
        <v>50016661.896442667</v>
      </c>
      <c r="G129" s="231">
        <f t="shared" si="14"/>
        <v>56517660.130015694</v>
      </c>
      <c r="H129" s="231">
        <f t="shared" si="14"/>
        <v>63447229.646079913</v>
      </c>
      <c r="I129" s="231">
        <f t="shared" si="14"/>
        <v>70928461.963425517</v>
      </c>
    </row>
    <row r="130" spans="2:9">
      <c r="B130" s="50" t="s">
        <v>344</v>
      </c>
      <c r="C130" s="231"/>
      <c r="D130" s="231"/>
      <c r="E130" s="231"/>
      <c r="F130" s="231"/>
      <c r="G130" s="231"/>
      <c r="H130" s="231"/>
      <c r="I130" s="231"/>
    </row>
    <row r="131" spans="2:9">
      <c r="B131" s="50" t="s">
        <v>345</v>
      </c>
      <c r="C131" s="231">
        <f>'6.Cons Profit &amp; Loss'!B36</f>
        <v>1132000</v>
      </c>
      <c r="D131" s="231">
        <f>'6.Cons Profit &amp; Loss'!C36</f>
        <v>1188600</v>
      </c>
      <c r="E131" s="231">
        <f>'6.Cons Profit &amp; Loss'!D36</f>
        <v>1248030</v>
      </c>
      <c r="F131" s="231">
        <f>'6.Cons Profit &amp; Loss'!E36</f>
        <v>1310431.5000000002</v>
      </c>
      <c r="G131" s="231">
        <f>'6.Cons Profit &amp; Loss'!F36</f>
        <v>1375953.0750000002</v>
      </c>
      <c r="H131" s="231">
        <f>'6.Cons Profit &amp; Loss'!G36</f>
        <v>1444750.7287500002</v>
      </c>
      <c r="I131" s="231">
        <f>'6.Cons Profit &amp; Loss'!H36</f>
        <v>1516988.2651875005</v>
      </c>
    </row>
    <row r="132" spans="2:9">
      <c r="B132" s="50" t="s">
        <v>306</v>
      </c>
      <c r="C132" s="231">
        <f>'6.Cons Profit &amp; Loss'!B25*(1+M123)</f>
        <v>28667210.568770621</v>
      </c>
      <c r="D132" s="231">
        <f>'6.Cons Profit &amp; Loss'!C25*(1+N123)</f>
        <v>31777142.739825368</v>
      </c>
      <c r="E132" s="231">
        <f>'6.Cons Profit &amp; Loss'!D25*(1+O123)</f>
        <v>36373910.378526218</v>
      </c>
      <c r="F132" s="231">
        <f>'6.Cons Profit &amp; Loss'!E25*(1+P123)</f>
        <v>41350911.924247585</v>
      </c>
      <c r="G132" s="231">
        <f>'6.Cons Profit &amp; Loss'!F25*(1+Q123)</f>
        <v>46734678.84859477</v>
      </c>
      <c r="H132" s="231">
        <f>'6.Cons Profit &amp; Loss'!G25*(1+R123)</f>
        <v>52547701.918534823</v>
      </c>
      <c r="I132" s="231">
        <f>'6.Cons Profit &amp; Loss'!H25*(1+S123)</f>
        <v>58825190.598347351</v>
      </c>
    </row>
    <row r="133" spans="2:9">
      <c r="B133" s="50" t="s">
        <v>346</v>
      </c>
      <c r="C133" s="231">
        <f t="shared" ref="C133:I133" si="15">SUM(C131:C132)</f>
        <v>29799210.568770621</v>
      </c>
      <c r="D133" s="231">
        <f t="shared" si="15"/>
        <v>32965742.739825368</v>
      </c>
      <c r="E133" s="231">
        <f t="shared" si="15"/>
        <v>37621940.378526218</v>
      </c>
      <c r="F133" s="231">
        <f t="shared" si="15"/>
        <v>42661343.424247585</v>
      </c>
      <c r="G133" s="231">
        <f t="shared" si="15"/>
        <v>48110631.923594773</v>
      </c>
      <c r="H133" s="231">
        <f t="shared" si="15"/>
        <v>53992452.647284821</v>
      </c>
      <c r="I133" s="231">
        <f t="shared" si="15"/>
        <v>60342178.863534853</v>
      </c>
    </row>
    <row r="134" spans="2:9">
      <c r="B134" s="52" t="s">
        <v>347</v>
      </c>
      <c r="C134" s="233">
        <f t="shared" ref="C134:I134" si="16">+C129-C133</f>
        <v>3267629.3158798516</v>
      </c>
      <c r="D134" s="233">
        <f t="shared" si="16"/>
        <v>5489857.9199418426</v>
      </c>
      <c r="E134" s="233">
        <f t="shared" si="16"/>
        <v>6384708.0137766451</v>
      </c>
      <c r="F134" s="233">
        <f t="shared" si="16"/>
        <v>7355318.4721950814</v>
      </c>
      <c r="G134" s="233">
        <f t="shared" si="16"/>
        <v>8407028.2064209208</v>
      </c>
      <c r="H134" s="233">
        <f t="shared" si="16"/>
        <v>9454776.9987950921</v>
      </c>
      <c r="I134" s="233">
        <f t="shared" si="16"/>
        <v>10586283.099890664</v>
      </c>
    </row>
    <row r="135" spans="2:9">
      <c r="B135" s="8"/>
      <c r="C135" s="53"/>
      <c r="D135" s="53"/>
      <c r="E135" s="53"/>
      <c r="F135" s="53"/>
      <c r="G135" s="53"/>
      <c r="H135" s="53"/>
      <c r="I135" s="53"/>
    </row>
    <row r="136" spans="2:9">
      <c r="B136" s="55" t="s">
        <v>348</v>
      </c>
      <c r="C136" s="56" t="s">
        <v>2</v>
      </c>
      <c r="D136" s="56" t="s">
        <v>3</v>
      </c>
      <c r="E136" s="56" t="s">
        <v>4</v>
      </c>
      <c r="F136" s="56" t="s">
        <v>5</v>
      </c>
      <c r="G136" s="56" t="s">
        <v>6</v>
      </c>
      <c r="H136" s="56" t="s">
        <v>169</v>
      </c>
      <c r="I136" s="56" t="s">
        <v>168</v>
      </c>
    </row>
    <row r="137" spans="2:9">
      <c r="B137" s="50" t="str">
        <f t="shared" ref="B137:B143" si="17">B122</f>
        <v xml:space="preserve">Activity 1 - Trading </v>
      </c>
      <c r="C137" s="51">
        <f>'6.Cons Profit &amp; Loss'!B8</f>
        <v>30340228.461571876</v>
      </c>
      <c r="D137" s="51">
        <f>'6.Cons Profit &amp; Loss'!C8</f>
        <v>35339181.580730677</v>
      </c>
      <c r="E137" s="51">
        <f>'6.Cons Profit &amp; Loss'!D8</f>
        <v>40482253.706955105</v>
      </c>
      <c r="F137" s="51">
        <f>'6.Cons Profit &amp; Loss'!E8</f>
        <v>46051285.091850162</v>
      </c>
      <c r="G137" s="51">
        <f>'6.Cons Profit &amp; Loss'!F8</f>
        <v>52076013.980967321</v>
      </c>
      <c r="H137" s="51">
        <f>'6.Cons Profit &amp; Loss'!G8</f>
        <v>58588087.546266578</v>
      </c>
      <c r="I137" s="51">
        <f>'6.Cons Profit &amp; Loss'!H8</f>
        <v>65621178.433143355</v>
      </c>
    </row>
    <row r="138" spans="2:9">
      <c r="B138" s="50" t="str">
        <f t="shared" si="17"/>
        <v>Activity 2 - Cold Press Oil</v>
      </c>
      <c r="C138" s="51">
        <f>'6.Cons Profit &amp; Loss'!B9</f>
        <v>0</v>
      </c>
      <c r="D138" s="51">
        <f>'6.Cons Profit &amp; Loss'!C9</f>
        <v>0</v>
      </c>
      <c r="E138" s="51">
        <f>'6.Cons Profit &amp; Loss'!D9</f>
        <v>0</v>
      </c>
      <c r="F138" s="51">
        <f>'6.Cons Profit &amp; Loss'!E9</f>
        <v>0</v>
      </c>
      <c r="G138" s="51">
        <f>'6.Cons Profit &amp; Loss'!F9</f>
        <v>0</v>
      </c>
      <c r="H138" s="51">
        <f>'6.Cons Profit &amp; Loss'!G9</f>
        <v>0</v>
      </c>
      <c r="I138" s="51">
        <f>'6.Cons Profit &amp; Loss'!H9</f>
        <v>0</v>
      </c>
    </row>
    <row r="139" spans="2:9">
      <c r="B139" s="50" t="str">
        <f t="shared" si="17"/>
        <v>Faclitiy 2 - Warehouse</v>
      </c>
      <c r="C139" s="51">
        <f>'6.Cons Profit &amp; Loss'!B10</f>
        <v>1152000</v>
      </c>
      <c r="D139" s="51">
        <f>'6.Cons Profit &amp; Loss'!C10</f>
        <v>1285200.0000000002</v>
      </c>
      <c r="E139" s="51">
        <f>'6.Cons Profit &amp; Loss'!D10</f>
        <v>1428840.0000000002</v>
      </c>
      <c r="F139" s="51">
        <f>'6.Cons Profit &amp; Loss'!E10</f>
        <v>1583631.0000000007</v>
      </c>
      <c r="G139" s="51">
        <f>'6.Cons Profit &amp; Loss'!F10</f>
        <v>1750329.0000000009</v>
      </c>
      <c r="H139" s="51">
        <f>'6.Cons Profit &amp; Loss'!G10</f>
        <v>1837845.4500000011</v>
      </c>
      <c r="I139" s="51">
        <f>'6.Cons Profit &amp; Loss'!H10</f>
        <v>1929737.7225000013</v>
      </c>
    </row>
    <row r="140" spans="2:9">
      <c r="B140" s="50" t="str">
        <f t="shared" si="17"/>
        <v xml:space="preserve">Faclitiy 4 - Custom Hiring </v>
      </c>
      <c r="C140" s="51">
        <f>'6.Cons Profit &amp; Loss'!B11</f>
        <v>0</v>
      </c>
      <c r="D140" s="51">
        <f>'6.Cons Profit &amp; Loss'!C11</f>
        <v>0</v>
      </c>
      <c r="E140" s="51">
        <f>'6.Cons Profit &amp; Loss'!D11</f>
        <v>0</v>
      </c>
      <c r="F140" s="51">
        <f>'6.Cons Profit &amp; Loss'!E11</f>
        <v>0</v>
      </c>
      <c r="G140" s="51">
        <f>'6.Cons Profit &amp; Loss'!F11</f>
        <v>0</v>
      </c>
      <c r="H140" s="51">
        <f>'6.Cons Profit &amp; Loss'!G11</f>
        <v>0</v>
      </c>
      <c r="I140" s="51">
        <f>'6.Cons Profit &amp; Loss'!H11</f>
        <v>0</v>
      </c>
    </row>
    <row r="141" spans="2:9">
      <c r="B141" s="50" t="str">
        <f t="shared" si="17"/>
        <v>Faclitiy 5 - Agri Input Centre</v>
      </c>
      <c r="C141" s="51">
        <f>'6.Cons Profit &amp; Loss'!B12</f>
        <v>0</v>
      </c>
      <c r="D141" s="51">
        <f>'6.Cons Profit &amp; Loss'!C12</f>
        <v>0</v>
      </c>
      <c r="E141" s="51">
        <f>'6.Cons Profit &amp; Loss'!D12</f>
        <v>0</v>
      </c>
      <c r="F141" s="51">
        <f>'6.Cons Profit &amp; Loss'!E12</f>
        <v>0</v>
      </c>
      <c r="G141" s="51">
        <f>'6.Cons Profit &amp; Loss'!F12</f>
        <v>0</v>
      </c>
      <c r="H141" s="51">
        <f>'6.Cons Profit &amp; Loss'!G12</f>
        <v>0</v>
      </c>
      <c r="I141" s="51">
        <f>'6.Cons Profit &amp; Loss'!H12</f>
        <v>0</v>
      </c>
    </row>
    <row r="142" spans="2:9">
      <c r="B142" s="50" t="str">
        <f t="shared" si="17"/>
        <v>Facility 6 - Processing Unit - Horti Commodity</v>
      </c>
      <c r="C142" s="51">
        <f>'6.Cons Profit &amp; Loss'!B13</f>
        <v>0</v>
      </c>
      <c r="D142" s="51">
        <f>'6.Cons Profit &amp; Loss'!C13</f>
        <v>0</v>
      </c>
      <c r="E142" s="51">
        <f>'6.Cons Profit &amp; Loss'!D13</f>
        <v>0</v>
      </c>
      <c r="F142" s="51">
        <f>'6.Cons Profit &amp; Loss'!E13</f>
        <v>0</v>
      </c>
      <c r="G142" s="51">
        <f>'6.Cons Profit &amp; Loss'!F13</f>
        <v>0</v>
      </c>
      <c r="H142" s="51">
        <f>'6.Cons Profit &amp; Loss'!G13</f>
        <v>0</v>
      </c>
      <c r="I142" s="51">
        <f>'6.Cons Profit &amp; Loss'!H13</f>
        <v>0</v>
      </c>
    </row>
    <row r="143" spans="2:9">
      <c r="B143" s="50">
        <f t="shared" si="17"/>
        <v>0</v>
      </c>
      <c r="C143" s="51">
        <f>'6.Cons Profit &amp; Loss'!B14</f>
        <v>0</v>
      </c>
      <c r="D143" s="51">
        <f>'6.Cons Profit &amp; Loss'!C14</f>
        <v>0</v>
      </c>
      <c r="E143" s="51">
        <f>'6.Cons Profit &amp; Loss'!D14</f>
        <v>0</v>
      </c>
      <c r="F143" s="51">
        <f>'6.Cons Profit &amp; Loss'!E14</f>
        <v>0</v>
      </c>
      <c r="G143" s="51">
        <f>'6.Cons Profit &amp; Loss'!F14</f>
        <v>0</v>
      </c>
      <c r="H143" s="51">
        <f>'6.Cons Profit &amp; Loss'!G14</f>
        <v>0</v>
      </c>
      <c r="I143" s="51">
        <f>'6.Cons Profit &amp; Loss'!H14</f>
        <v>0</v>
      </c>
    </row>
    <row r="144" spans="2:9">
      <c r="B144" s="50" t="s">
        <v>343</v>
      </c>
      <c r="C144" s="51">
        <f>SUM(C137:C143)</f>
        <v>31492228.461571876</v>
      </c>
      <c r="D144" s="51">
        <f t="shared" ref="D144:I144" si="18">SUM(D137:D143)</f>
        <v>36624381.580730677</v>
      </c>
      <c r="E144" s="51">
        <f t="shared" si="18"/>
        <v>41911093.706955105</v>
      </c>
      <c r="F144" s="51">
        <f t="shared" si="18"/>
        <v>47634916.091850162</v>
      </c>
      <c r="G144" s="51">
        <f t="shared" si="18"/>
        <v>53826342.980967321</v>
      </c>
      <c r="H144" s="51">
        <f t="shared" si="18"/>
        <v>60425932.996266581</v>
      </c>
      <c r="I144" s="51">
        <f t="shared" si="18"/>
        <v>67550916.155643359</v>
      </c>
    </row>
    <row r="145" spans="2:15">
      <c r="B145" s="50" t="s">
        <v>344</v>
      </c>
      <c r="C145" s="54"/>
      <c r="D145" s="51"/>
      <c r="E145" s="51"/>
      <c r="F145" s="51"/>
      <c r="G145" s="51"/>
      <c r="H145" s="51"/>
      <c r="I145" s="51"/>
    </row>
    <row r="146" spans="2:15">
      <c r="B146" s="50" t="s">
        <v>345</v>
      </c>
      <c r="C146" s="231">
        <f>'6.Cons Profit &amp; Loss'!B36</f>
        <v>1132000</v>
      </c>
      <c r="D146" s="231">
        <f>'6.Cons Profit &amp; Loss'!C36</f>
        <v>1188600</v>
      </c>
      <c r="E146" s="231">
        <f>'6.Cons Profit &amp; Loss'!D36</f>
        <v>1248030</v>
      </c>
      <c r="F146" s="231">
        <f>'6.Cons Profit &amp; Loss'!E36</f>
        <v>1310431.5000000002</v>
      </c>
      <c r="G146" s="231">
        <f>'6.Cons Profit &amp; Loss'!F36</f>
        <v>1375953.0750000002</v>
      </c>
      <c r="H146" s="231">
        <f>'6.Cons Profit &amp; Loss'!G36</f>
        <v>1444750.7287500002</v>
      </c>
      <c r="I146" s="231">
        <f>'6.Cons Profit &amp; Loss'!H36</f>
        <v>1516988.2651875005</v>
      </c>
    </row>
    <row r="147" spans="2:15">
      <c r="B147" s="50" t="s">
        <v>306</v>
      </c>
      <c r="C147" s="231">
        <f>'6.Cons Profit &amp; Loss'!B25*(1+$M$124)</f>
        <v>28667210.568770621</v>
      </c>
      <c r="D147" s="231">
        <f>'6.Cons Profit &amp; Loss'!C25*(1+$M$124)</f>
        <v>33365999.876816638</v>
      </c>
      <c r="E147" s="231">
        <f>'6.Cons Profit &amp; Loss'!D25*(1+$M$124)</f>
        <v>38192605.897452533</v>
      </c>
      <c r="F147" s="231">
        <f>'6.Cons Profit &amp; Loss'!E25*(1+$M$124)</f>
        <v>43418457.520459965</v>
      </c>
      <c r="G147" s="231">
        <f>'6.Cons Profit &amp; Loss'!F25*(1+$M$124)</f>
        <v>49071412.791024514</v>
      </c>
      <c r="H147" s="231">
        <f>'6.Cons Profit &amp; Loss'!G25*(1+$M$124)</f>
        <v>55175087.014461569</v>
      </c>
      <c r="I147" s="231">
        <f>'6.Cons Profit &amp; Loss'!H25*(1+$M$124)</f>
        <v>61766450.128264718</v>
      </c>
    </row>
    <row r="148" spans="2:15">
      <c r="B148" s="50" t="s">
        <v>346</v>
      </c>
      <c r="C148" s="231">
        <f t="shared" ref="C148:I148" si="19">SUM(C146:C147)</f>
        <v>29799210.568770621</v>
      </c>
      <c r="D148" s="231">
        <f t="shared" si="19"/>
        <v>34554599.876816638</v>
      </c>
      <c r="E148" s="231">
        <f t="shared" si="19"/>
        <v>39440635.897452533</v>
      </c>
      <c r="F148" s="231">
        <f t="shared" si="19"/>
        <v>44728889.020459965</v>
      </c>
      <c r="G148" s="231">
        <f t="shared" si="19"/>
        <v>50447365.866024517</v>
      </c>
      <c r="H148" s="231">
        <f t="shared" si="19"/>
        <v>56619837.743211567</v>
      </c>
      <c r="I148" s="231">
        <f t="shared" si="19"/>
        <v>63283438.39345222</v>
      </c>
    </row>
    <row r="149" spans="2:15">
      <c r="B149" s="52" t="s">
        <v>347</v>
      </c>
      <c r="C149" s="233">
        <f t="shared" ref="C149:I149" si="20">+C144-C148</f>
        <v>1693017.892801255</v>
      </c>
      <c r="D149" s="233">
        <f t="shared" si="20"/>
        <v>2069781.7039140388</v>
      </c>
      <c r="E149" s="233">
        <f t="shared" si="20"/>
        <v>2470457.8095025718</v>
      </c>
      <c r="F149" s="233">
        <f t="shared" si="20"/>
        <v>2906027.0713901967</v>
      </c>
      <c r="G149" s="233">
        <f t="shared" si="20"/>
        <v>3378977.114942804</v>
      </c>
      <c r="H149" s="233">
        <f t="shared" si="20"/>
        <v>3806095.2530550137</v>
      </c>
      <c r="I149" s="233">
        <f t="shared" si="20"/>
        <v>4267477.7621911392</v>
      </c>
      <c r="N149" s="4"/>
      <c r="O149" s="6"/>
    </row>
    <row r="150" spans="2:15">
      <c r="B150" s="8"/>
      <c r="C150" s="53"/>
      <c r="D150" s="53"/>
      <c r="E150" s="53"/>
      <c r="F150" s="53"/>
      <c r="G150" s="53"/>
      <c r="H150" s="53"/>
      <c r="I150" s="53"/>
    </row>
    <row r="151" spans="2:15">
      <c r="B151" s="55" t="s">
        <v>349</v>
      </c>
      <c r="C151" s="56" t="s">
        <v>2</v>
      </c>
      <c r="D151" s="56" t="s">
        <v>3</v>
      </c>
      <c r="E151" s="56" t="s">
        <v>4</v>
      </c>
      <c r="F151" s="56" t="s">
        <v>5</v>
      </c>
      <c r="G151" s="56" t="s">
        <v>6</v>
      </c>
      <c r="H151" s="56" t="s">
        <v>169</v>
      </c>
      <c r="I151" s="56" t="s">
        <v>168</v>
      </c>
    </row>
    <row r="152" spans="2:15">
      <c r="B152" s="50" t="str">
        <f t="shared" ref="B152:B158" si="21">B137</f>
        <v xml:space="preserve">Activity 1 - Trading </v>
      </c>
      <c r="C152" s="231">
        <f>'6.Cons Profit &amp; Loss'!B8*(1-$M$123)</f>
        <v>28823217.038493279</v>
      </c>
      <c r="D152" s="231">
        <f>'6.Cons Profit &amp; Loss'!C8*(1-$M$123)</f>
        <v>33572222.501694143</v>
      </c>
      <c r="E152" s="231">
        <f>'6.Cons Profit &amp; Loss'!D8*(1-$M$123)</f>
        <v>38458141.021607347</v>
      </c>
      <c r="F152" s="231">
        <f>'6.Cons Profit &amp; Loss'!E8*(1-$M$123)</f>
        <v>43748720.837257653</v>
      </c>
      <c r="G152" s="231">
        <f>'6.Cons Profit &amp; Loss'!F8*(1-$M$123)</f>
        <v>49472213.28191895</v>
      </c>
      <c r="H152" s="231">
        <f>'6.Cons Profit &amp; Loss'!G8*(1-$M$123)</f>
        <v>55658683.168953247</v>
      </c>
      <c r="I152" s="231">
        <f>'6.Cons Profit &amp; Loss'!H8*(1-$M$123)</f>
        <v>62340119.511486188</v>
      </c>
    </row>
    <row r="153" spans="2:15">
      <c r="B153" s="50" t="str">
        <f t="shared" si="21"/>
        <v>Activity 2 - Cold Press Oil</v>
      </c>
      <c r="C153" s="231">
        <f>'6.Cons Profit &amp; Loss'!B9*(1-$M$123)</f>
        <v>0</v>
      </c>
      <c r="D153" s="231">
        <f>'6.Cons Profit &amp; Loss'!C9*(1-$M$123)</f>
        <v>0</v>
      </c>
      <c r="E153" s="231">
        <f>'6.Cons Profit &amp; Loss'!D9*(1-$M$123)</f>
        <v>0</v>
      </c>
      <c r="F153" s="231">
        <f>'6.Cons Profit &amp; Loss'!E9*(1-$M$123)</f>
        <v>0</v>
      </c>
      <c r="G153" s="231">
        <f>'6.Cons Profit &amp; Loss'!F9*(1-$M$123)</f>
        <v>0</v>
      </c>
      <c r="H153" s="231">
        <f>'6.Cons Profit &amp; Loss'!G9*(1-$M$123)</f>
        <v>0</v>
      </c>
      <c r="I153" s="231">
        <f>'6.Cons Profit &amp; Loss'!H9*(1-$M$123)</f>
        <v>0</v>
      </c>
    </row>
    <row r="154" spans="2:15">
      <c r="B154" s="50" t="str">
        <f t="shared" si="21"/>
        <v>Faclitiy 2 - Warehouse</v>
      </c>
      <c r="C154" s="231">
        <f>'6.Cons Profit &amp; Loss'!B10*(1-$M$123)</f>
        <v>1094400</v>
      </c>
      <c r="D154" s="231">
        <f>'6.Cons Profit &amp; Loss'!C10*(1-$M$123)</f>
        <v>1220940.0000000002</v>
      </c>
      <c r="E154" s="231">
        <f>'6.Cons Profit &amp; Loss'!D10*(1-$M$123)</f>
        <v>1357398.0000000002</v>
      </c>
      <c r="F154" s="231">
        <f>'6.Cons Profit &amp; Loss'!E10*(1-$M$123)</f>
        <v>1504449.4500000007</v>
      </c>
      <c r="G154" s="231">
        <f>'6.Cons Profit &amp; Loss'!F10*(1-$M$123)</f>
        <v>1662812.5500000007</v>
      </c>
      <c r="H154" s="231">
        <f>'6.Cons Profit &amp; Loss'!G10*(1-$M$123)</f>
        <v>1745953.1775000009</v>
      </c>
      <c r="I154" s="231">
        <f>'6.Cons Profit &amp; Loss'!H10*(1-$M$123)</f>
        <v>1833250.8363750011</v>
      </c>
    </row>
    <row r="155" spans="2:15">
      <c r="B155" s="50" t="str">
        <f t="shared" si="21"/>
        <v xml:space="preserve">Faclitiy 4 - Custom Hiring </v>
      </c>
      <c r="C155" s="231">
        <f>'6.Cons Profit &amp; Loss'!B11*(1-$M$123)</f>
        <v>0</v>
      </c>
      <c r="D155" s="231">
        <f>'6.Cons Profit &amp; Loss'!C11*(1-$M$123)</f>
        <v>0</v>
      </c>
      <c r="E155" s="231">
        <f>'6.Cons Profit &amp; Loss'!D11*(1-$M$123)</f>
        <v>0</v>
      </c>
      <c r="F155" s="231">
        <f>'6.Cons Profit &amp; Loss'!E11*(1-$M$123)</f>
        <v>0</v>
      </c>
      <c r="G155" s="231">
        <f>'6.Cons Profit &amp; Loss'!F11*(1-$M$123)</f>
        <v>0</v>
      </c>
      <c r="H155" s="231">
        <f>'6.Cons Profit &amp; Loss'!G11*(1-$M$123)</f>
        <v>0</v>
      </c>
      <c r="I155" s="231">
        <f>'6.Cons Profit &amp; Loss'!H11*(1-$M$123)</f>
        <v>0</v>
      </c>
    </row>
    <row r="156" spans="2:15">
      <c r="B156" s="50" t="str">
        <f t="shared" si="21"/>
        <v>Faclitiy 5 - Agri Input Centre</v>
      </c>
      <c r="C156" s="231">
        <f>'6.Cons Profit &amp; Loss'!B12*(1-$M$123)</f>
        <v>0</v>
      </c>
      <c r="D156" s="231">
        <f>'6.Cons Profit &amp; Loss'!C12*(1-$M$123)</f>
        <v>0</v>
      </c>
      <c r="E156" s="231">
        <f>'6.Cons Profit &amp; Loss'!D12*(1-$M$123)</f>
        <v>0</v>
      </c>
      <c r="F156" s="231">
        <f>'6.Cons Profit &amp; Loss'!E12*(1-$M$123)</f>
        <v>0</v>
      </c>
      <c r="G156" s="231">
        <f>'6.Cons Profit &amp; Loss'!F12*(1-$M$123)</f>
        <v>0</v>
      </c>
      <c r="H156" s="231">
        <f>'6.Cons Profit &amp; Loss'!G12*(1-$M$123)</f>
        <v>0</v>
      </c>
      <c r="I156" s="231">
        <f>'6.Cons Profit &amp; Loss'!H12*(1-$M$123)</f>
        <v>0</v>
      </c>
    </row>
    <row r="157" spans="2:15">
      <c r="B157" s="50" t="str">
        <f t="shared" si="21"/>
        <v>Facility 6 - Processing Unit - Horti Commodity</v>
      </c>
      <c r="C157" s="231">
        <f>'6.Cons Profit &amp; Loss'!B13*(1-$M$123)</f>
        <v>0</v>
      </c>
      <c r="D157" s="231">
        <f>'6.Cons Profit &amp; Loss'!C13*(1-$M$123)</f>
        <v>0</v>
      </c>
      <c r="E157" s="231">
        <f>'6.Cons Profit &amp; Loss'!D13*(1-$M$123)</f>
        <v>0</v>
      </c>
      <c r="F157" s="231">
        <f>'6.Cons Profit &amp; Loss'!E13*(1-$M$123)</f>
        <v>0</v>
      </c>
      <c r="G157" s="231">
        <f>'6.Cons Profit &amp; Loss'!F13*(1-$M$123)</f>
        <v>0</v>
      </c>
      <c r="H157" s="231">
        <f>'6.Cons Profit &amp; Loss'!G13*(1-$M$123)</f>
        <v>0</v>
      </c>
      <c r="I157" s="231">
        <f>'6.Cons Profit &amp; Loss'!H13*(1-$M$123)</f>
        <v>0</v>
      </c>
    </row>
    <row r="158" spans="2:15">
      <c r="B158" s="50">
        <f t="shared" si="21"/>
        <v>0</v>
      </c>
      <c r="C158" s="231">
        <f>'6.Cons Profit &amp; Loss'!B14*(1-$M$123)</f>
        <v>0</v>
      </c>
      <c r="D158" s="231">
        <f>'6.Cons Profit &amp; Loss'!C14*(1-$M$123)</f>
        <v>0</v>
      </c>
      <c r="E158" s="231">
        <f>'6.Cons Profit &amp; Loss'!D14*(1-$M$123)</f>
        <v>0</v>
      </c>
      <c r="F158" s="231">
        <f>'6.Cons Profit &amp; Loss'!E14*(1-$M$123)</f>
        <v>0</v>
      </c>
      <c r="G158" s="231">
        <f>'6.Cons Profit &amp; Loss'!F14*(1-$M$123)</f>
        <v>0</v>
      </c>
      <c r="H158" s="231">
        <f>'6.Cons Profit &amp; Loss'!G14*(1-$M$123)</f>
        <v>0</v>
      </c>
      <c r="I158" s="231">
        <f>'6.Cons Profit &amp; Loss'!H14*(1-$M$123)</f>
        <v>0</v>
      </c>
    </row>
    <row r="159" spans="2:15">
      <c r="B159" s="50" t="s">
        <v>343</v>
      </c>
      <c r="C159" s="231">
        <f>SUM(C152:C158)</f>
        <v>29917617.038493279</v>
      </c>
      <c r="D159" s="231">
        <f t="shared" ref="D159:I159" si="22">SUM(D152:D158)</f>
        <v>34793162.501694143</v>
      </c>
      <c r="E159" s="231">
        <f t="shared" si="22"/>
        <v>39815539.021607347</v>
      </c>
      <c r="F159" s="231">
        <f t="shared" si="22"/>
        <v>45253170.287257656</v>
      </c>
      <c r="G159" s="231">
        <f t="shared" si="22"/>
        <v>51135025.831918955</v>
      </c>
      <c r="H159" s="231">
        <f t="shared" si="22"/>
        <v>57404636.346453249</v>
      </c>
      <c r="I159" s="231">
        <f t="shared" si="22"/>
        <v>64173370.347861186</v>
      </c>
    </row>
    <row r="160" spans="2:15">
      <c r="B160" s="50" t="s">
        <v>344</v>
      </c>
      <c r="C160" s="231"/>
      <c r="D160" s="231"/>
      <c r="E160" s="231"/>
      <c r="F160" s="231"/>
      <c r="G160" s="231"/>
      <c r="H160" s="231"/>
      <c r="I160" s="231"/>
    </row>
    <row r="161" spans="2:9">
      <c r="B161" s="50" t="s">
        <v>345</v>
      </c>
      <c r="C161" s="231">
        <f>'6.Cons Profit &amp; Loss'!B36</f>
        <v>1132000</v>
      </c>
      <c r="D161" s="231">
        <f>'6.Cons Profit &amp; Loss'!C36</f>
        <v>1188600</v>
      </c>
      <c r="E161" s="231">
        <f>'6.Cons Profit &amp; Loss'!D36</f>
        <v>1248030</v>
      </c>
      <c r="F161" s="231">
        <f>'6.Cons Profit &amp; Loss'!E36</f>
        <v>1310431.5000000002</v>
      </c>
      <c r="G161" s="231">
        <f>'6.Cons Profit &amp; Loss'!F36</f>
        <v>1375953.0750000002</v>
      </c>
      <c r="H161" s="231">
        <f>'6.Cons Profit &amp; Loss'!G36</f>
        <v>1444750.7287500002</v>
      </c>
      <c r="I161" s="231">
        <f>'6.Cons Profit &amp; Loss'!H36</f>
        <v>1516988.2651875005</v>
      </c>
    </row>
    <row r="162" spans="2:9">
      <c r="B162" s="50" t="s">
        <v>306</v>
      </c>
      <c r="C162" s="231">
        <f>'6.Cons Profit &amp; Loss'!B25*(1-$M$123)</f>
        <v>25937000.038411509</v>
      </c>
      <c r="D162" s="231">
        <f>'6.Cons Profit &amp; Loss'!C25*(1-$M$123)</f>
        <v>30188285.602834098</v>
      </c>
      <c r="E162" s="231">
        <f>'6.Cons Profit &amp; Loss'!D25*(1-$M$123)</f>
        <v>34555214.859599903</v>
      </c>
      <c r="F162" s="231">
        <f>'6.Cons Profit &amp; Loss'!E25*(1-$M$123)</f>
        <v>39283366.328035206</v>
      </c>
      <c r="G162" s="231">
        <f>'6.Cons Profit &amp; Loss'!F25*(1-$M$123)</f>
        <v>44397944.906165026</v>
      </c>
      <c r="H162" s="231">
        <f>'6.Cons Profit &amp; Loss'!G25*(1-$M$123)</f>
        <v>49920316.822608076</v>
      </c>
      <c r="I162" s="231">
        <f>'6.Cons Profit &amp; Loss'!H25*(1-$M$123)</f>
        <v>55883931.068429984</v>
      </c>
    </row>
    <row r="163" spans="2:9">
      <c r="B163" s="50" t="s">
        <v>346</v>
      </c>
      <c r="C163" s="231">
        <f t="shared" ref="C163:I163" si="23">SUM(C161:C162)</f>
        <v>27069000.038411509</v>
      </c>
      <c r="D163" s="231">
        <f t="shared" si="23"/>
        <v>31376885.602834098</v>
      </c>
      <c r="E163" s="231">
        <f t="shared" si="23"/>
        <v>35803244.859599903</v>
      </c>
      <c r="F163" s="231">
        <f t="shared" si="23"/>
        <v>40593797.828035206</v>
      </c>
      <c r="G163" s="231">
        <f t="shared" si="23"/>
        <v>45773897.981165029</v>
      </c>
      <c r="H163" s="231">
        <f t="shared" si="23"/>
        <v>51365067.551358074</v>
      </c>
      <c r="I163" s="231">
        <f t="shared" si="23"/>
        <v>57400919.333617486</v>
      </c>
    </row>
    <row r="164" spans="2:9">
      <c r="B164" s="52" t="s">
        <v>347</v>
      </c>
      <c r="C164" s="233">
        <f t="shared" ref="C164:I164" si="24">+C159-C163</f>
        <v>2848617.0000817701</v>
      </c>
      <c r="D164" s="233">
        <f t="shared" si="24"/>
        <v>3416276.8988600448</v>
      </c>
      <c r="E164" s="233">
        <f t="shared" si="24"/>
        <v>4012294.1620074436</v>
      </c>
      <c r="F164" s="233">
        <f t="shared" si="24"/>
        <v>4659372.4592224509</v>
      </c>
      <c r="G164" s="233">
        <f t="shared" si="24"/>
        <v>5361127.8507539257</v>
      </c>
      <c r="H164" s="233">
        <f t="shared" si="24"/>
        <v>6039568.7950951755</v>
      </c>
      <c r="I164" s="233">
        <f t="shared" si="24"/>
        <v>6772451.0142436996</v>
      </c>
    </row>
    <row r="165" spans="2:9">
      <c r="C165" s="53"/>
      <c r="D165" s="53"/>
      <c r="E165" s="53"/>
      <c r="F165" s="53"/>
      <c r="G165" s="53"/>
      <c r="H165" s="53"/>
      <c r="I165" s="53"/>
    </row>
    <row r="166" spans="2:9">
      <c r="B166" s="55" t="s">
        <v>350</v>
      </c>
      <c r="C166" s="56" t="s">
        <v>2</v>
      </c>
      <c r="D166" s="56" t="s">
        <v>3</v>
      </c>
      <c r="E166" s="56" t="s">
        <v>4</v>
      </c>
      <c r="F166" s="56" t="s">
        <v>5</v>
      </c>
      <c r="G166" s="56" t="s">
        <v>6</v>
      </c>
      <c r="H166" s="56" t="s">
        <v>169</v>
      </c>
      <c r="I166" s="56" t="s">
        <v>168</v>
      </c>
    </row>
    <row r="167" spans="2:9">
      <c r="B167" s="50" t="str">
        <f t="shared" ref="B167:B173" si="25">B152</f>
        <v xml:space="preserve">Activity 1 - Trading </v>
      </c>
      <c r="C167" s="51">
        <f>'6.Cons Profit &amp; Loss'!B8</f>
        <v>30340228.461571876</v>
      </c>
      <c r="D167" s="51">
        <f>'6.Cons Profit &amp; Loss'!C8</f>
        <v>35339181.580730677</v>
      </c>
      <c r="E167" s="51">
        <f>'6.Cons Profit &amp; Loss'!D8</f>
        <v>40482253.706955105</v>
      </c>
      <c r="F167" s="51">
        <f>'6.Cons Profit &amp; Loss'!E8</f>
        <v>46051285.091850162</v>
      </c>
      <c r="G167" s="51">
        <f>'6.Cons Profit &amp; Loss'!F8</f>
        <v>52076013.980967321</v>
      </c>
      <c r="H167" s="51">
        <f>'6.Cons Profit &amp; Loss'!G8</f>
        <v>58588087.546266578</v>
      </c>
      <c r="I167" s="51">
        <f>'6.Cons Profit &amp; Loss'!H8</f>
        <v>65621178.433143355</v>
      </c>
    </row>
    <row r="168" spans="2:9">
      <c r="B168" s="50" t="str">
        <f t="shared" si="25"/>
        <v>Activity 2 - Cold Press Oil</v>
      </c>
      <c r="C168" s="51">
        <f>'6.Cons Profit &amp; Loss'!B9</f>
        <v>0</v>
      </c>
      <c r="D168" s="51">
        <f>'6.Cons Profit &amp; Loss'!C9</f>
        <v>0</v>
      </c>
      <c r="E168" s="51">
        <f>'6.Cons Profit &amp; Loss'!D9</f>
        <v>0</v>
      </c>
      <c r="F168" s="51">
        <f>'6.Cons Profit &amp; Loss'!E9</f>
        <v>0</v>
      </c>
      <c r="G168" s="51">
        <f>'6.Cons Profit &amp; Loss'!F9</f>
        <v>0</v>
      </c>
      <c r="H168" s="51">
        <f>'6.Cons Profit &amp; Loss'!G9</f>
        <v>0</v>
      </c>
      <c r="I168" s="51">
        <f>'6.Cons Profit &amp; Loss'!H9</f>
        <v>0</v>
      </c>
    </row>
    <row r="169" spans="2:9">
      <c r="B169" s="50" t="str">
        <f t="shared" si="25"/>
        <v>Faclitiy 2 - Warehouse</v>
      </c>
      <c r="C169" s="51">
        <f>'6.Cons Profit &amp; Loss'!B10</f>
        <v>1152000</v>
      </c>
      <c r="D169" s="51">
        <f>'6.Cons Profit &amp; Loss'!C10</f>
        <v>1285200.0000000002</v>
      </c>
      <c r="E169" s="51">
        <f>'6.Cons Profit &amp; Loss'!D10</f>
        <v>1428840.0000000002</v>
      </c>
      <c r="F169" s="51">
        <f>'6.Cons Profit &amp; Loss'!E10</f>
        <v>1583631.0000000007</v>
      </c>
      <c r="G169" s="51">
        <f>'6.Cons Profit &amp; Loss'!F10</f>
        <v>1750329.0000000009</v>
      </c>
      <c r="H169" s="51">
        <f>'6.Cons Profit &amp; Loss'!G10</f>
        <v>1837845.4500000011</v>
      </c>
      <c r="I169" s="51">
        <f>'6.Cons Profit &amp; Loss'!H10</f>
        <v>1929737.7225000013</v>
      </c>
    </row>
    <row r="170" spans="2:9">
      <c r="B170" s="50" t="str">
        <f t="shared" si="25"/>
        <v xml:space="preserve">Faclitiy 4 - Custom Hiring </v>
      </c>
      <c r="C170" s="51">
        <f>'6.Cons Profit &amp; Loss'!B11</f>
        <v>0</v>
      </c>
      <c r="D170" s="51">
        <f>'6.Cons Profit &amp; Loss'!C11</f>
        <v>0</v>
      </c>
      <c r="E170" s="51">
        <f>'6.Cons Profit &amp; Loss'!D11</f>
        <v>0</v>
      </c>
      <c r="F170" s="51">
        <f>'6.Cons Profit &amp; Loss'!E11</f>
        <v>0</v>
      </c>
      <c r="G170" s="51">
        <f>'6.Cons Profit &amp; Loss'!F11</f>
        <v>0</v>
      </c>
      <c r="H170" s="51">
        <f>'6.Cons Profit &amp; Loss'!G11</f>
        <v>0</v>
      </c>
      <c r="I170" s="51">
        <f>'6.Cons Profit &amp; Loss'!H11</f>
        <v>0</v>
      </c>
    </row>
    <row r="171" spans="2:9">
      <c r="B171" s="50" t="str">
        <f t="shared" si="25"/>
        <v>Faclitiy 5 - Agri Input Centre</v>
      </c>
      <c r="C171" s="51">
        <f>'6.Cons Profit &amp; Loss'!B12</f>
        <v>0</v>
      </c>
      <c r="D171" s="51">
        <f>'6.Cons Profit &amp; Loss'!C12</f>
        <v>0</v>
      </c>
      <c r="E171" s="51">
        <f>'6.Cons Profit &amp; Loss'!D12</f>
        <v>0</v>
      </c>
      <c r="F171" s="51">
        <f>'6.Cons Profit &amp; Loss'!E12</f>
        <v>0</v>
      </c>
      <c r="G171" s="51">
        <f>'6.Cons Profit &amp; Loss'!F12</f>
        <v>0</v>
      </c>
      <c r="H171" s="51">
        <f>'6.Cons Profit &amp; Loss'!G12</f>
        <v>0</v>
      </c>
      <c r="I171" s="51">
        <f>'6.Cons Profit &amp; Loss'!H12</f>
        <v>0</v>
      </c>
    </row>
    <row r="172" spans="2:9">
      <c r="B172" s="50" t="str">
        <f t="shared" si="25"/>
        <v>Facility 6 - Processing Unit - Horti Commodity</v>
      </c>
      <c r="C172" s="51">
        <f>'6.Cons Profit &amp; Loss'!B13</f>
        <v>0</v>
      </c>
      <c r="D172" s="51">
        <f>'6.Cons Profit &amp; Loss'!C13</f>
        <v>0</v>
      </c>
      <c r="E172" s="51">
        <f>'6.Cons Profit &amp; Loss'!D13</f>
        <v>0</v>
      </c>
      <c r="F172" s="51">
        <f>'6.Cons Profit &amp; Loss'!E13</f>
        <v>0</v>
      </c>
      <c r="G172" s="51">
        <f>'6.Cons Profit &amp; Loss'!F13</f>
        <v>0</v>
      </c>
      <c r="H172" s="51">
        <f>'6.Cons Profit &amp; Loss'!G13</f>
        <v>0</v>
      </c>
      <c r="I172" s="51">
        <f>'6.Cons Profit &amp; Loss'!H13</f>
        <v>0</v>
      </c>
    </row>
    <row r="173" spans="2:9">
      <c r="B173" s="50">
        <f t="shared" si="25"/>
        <v>0</v>
      </c>
      <c r="C173" s="51">
        <f>'6.Cons Profit &amp; Loss'!B14</f>
        <v>0</v>
      </c>
      <c r="D173" s="51">
        <f>'6.Cons Profit &amp; Loss'!C14</f>
        <v>0</v>
      </c>
      <c r="E173" s="51">
        <f>'6.Cons Profit &amp; Loss'!D14</f>
        <v>0</v>
      </c>
      <c r="F173" s="51">
        <f>'6.Cons Profit &amp; Loss'!E14</f>
        <v>0</v>
      </c>
      <c r="G173" s="51">
        <f>'6.Cons Profit &amp; Loss'!F14</f>
        <v>0</v>
      </c>
      <c r="H173" s="51">
        <f>'6.Cons Profit &amp; Loss'!G14</f>
        <v>0</v>
      </c>
      <c r="I173" s="51">
        <f>'6.Cons Profit &amp; Loss'!H14</f>
        <v>0</v>
      </c>
    </row>
    <row r="174" spans="2:9">
      <c r="B174" s="50" t="s">
        <v>343</v>
      </c>
      <c r="C174" s="51">
        <f>SUM(C167:C173)</f>
        <v>31492228.461571876</v>
      </c>
      <c r="D174" s="51">
        <f t="shared" ref="D174:I174" si="26">SUM(D167:D173)</f>
        <v>36624381.580730677</v>
      </c>
      <c r="E174" s="51">
        <f t="shared" si="26"/>
        <v>41911093.706955105</v>
      </c>
      <c r="F174" s="51">
        <f t="shared" si="26"/>
        <v>47634916.091850162</v>
      </c>
      <c r="G174" s="51">
        <f t="shared" si="26"/>
        <v>53826342.980967321</v>
      </c>
      <c r="H174" s="51">
        <f t="shared" si="26"/>
        <v>60425932.996266581</v>
      </c>
      <c r="I174" s="51">
        <f t="shared" si="26"/>
        <v>67550916.155643359</v>
      </c>
    </row>
    <row r="175" spans="2:9">
      <c r="B175" s="50" t="s">
        <v>344</v>
      </c>
      <c r="C175" s="51"/>
      <c r="D175" s="51"/>
      <c r="E175" s="51"/>
      <c r="F175" s="51"/>
      <c r="G175" s="51"/>
      <c r="H175" s="51"/>
      <c r="I175" s="51"/>
    </row>
    <row r="176" spans="2:9">
      <c r="B176" s="50" t="s">
        <v>345</v>
      </c>
      <c r="C176" s="51">
        <f>'6.Cons Profit &amp; Loss'!B36</f>
        <v>1132000</v>
      </c>
      <c r="D176" s="51">
        <f>'6.Cons Profit &amp; Loss'!C36</f>
        <v>1188600</v>
      </c>
      <c r="E176" s="51">
        <f>'6.Cons Profit &amp; Loss'!D36</f>
        <v>1248030</v>
      </c>
      <c r="F176" s="51">
        <f>'6.Cons Profit &amp; Loss'!E36</f>
        <v>1310431.5000000002</v>
      </c>
      <c r="G176" s="51">
        <f>'6.Cons Profit &amp; Loss'!F36</f>
        <v>1375953.0750000002</v>
      </c>
      <c r="H176" s="51">
        <f>'6.Cons Profit &amp; Loss'!G36</f>
        <v>1444750.7287500002</v>
      </c>
      <c r="I176" s="51">
        <f>'6.Cons Profit &amp; Loss'!H36</f>
        <v>1516988.2651875005</v>
      </c>
    </row>
    <row r="177" spans="2:13">
      <c r="B177" s="50" t="s">
        <v>306</v>
      </c>
      <c r="C177" s="51">
        <f>'6.Cons Profit &amp; Loss'!B25*(1-$M$124)</f>
        <v>25937000.038411509</v>
      </c>
      <c r="D177" s="51">
        <f>'6.Cons Profit &amp; Loss'!C25*(1-$M$124)</f>
        <v>30188285.602834098</v>
      </c>
      <c r="E177" s="51">
        <f>'6.Cons Profit &amp; Loss'!D25*(1-$M$124)</f>
        <v>34555214.859599903</v>
      </c>
      <c r="F177" s="51">
        <f>'6.Cons Profit &amp; Loss'!E25*(1-$M$124)</f>
        <v>39283366.328035206</v>
      </c>
      <c r="G177" s="51">
        <f>'6.Cons Profit &amp; Loss'!F25*(1-$M$124)</f>
        <v>44397944.906165026</v>
      </c>
      <c r="H177" s="51">
        <f>'6.Cons Profit &amp; Loss'!G25*(1-$M$124)</f>
        <v>49920316.822608076</v>
      </c>
      <c r="I177" s="51">
        <f>'6.Cons Profit &amp; Loss'!H25*(1-$M$124)</f>
        <v>55883931.068429984</v>
      </c>
    </row>
    <row r="178" spans="2:13">
      <c r="B178" s="50" t="s">
        <v>346</v>
      </c>
      <c r="C178" s="51">
        <f t="shared" ref="C178:I178" si="27">SUM(C176:C177)</f>
        <v>27069000.038411509</v>
      </c>
      <c r="D178" s="51">
        <f t="shared" si="27"/>
        <v>31376885.602834098</v>
      </c>
      <c r="E178" s="51">
        <f t="shared" si="27"/>
        <v>35803244.859599903</v>
      </c>
      <c r="F178" s="51">
        <f t="shared" si="27"/>
        <v>40593797.828035206</v>
      </c>
      <c r="G178" s="51">
        <f t="shared" si="27"/>
        <v>45773897.981165029</v>
      </c>
      <c r="H178" s="51">
        <f t="shared" si="27"/>
        <v>51365067.551358074</v>
      </c>
      <c r="I178" s="51">
        <f t="shared" si="27"/>
        <v>57400919.333617486</v>
      </c>
    </row>
    <row r="179" spans="2:13">
      <c r="B179" s="52" t="s">
        <v>347</v>
      </c>
      <c r="C179" s="232">
        <f t="shared" ref="C179:I179" si="28">+C174-C178</f>
        <v>4423228.4231603667</v>
      </c>
      <c r="D179" s="232">
        <f t="shared" si="28"/>
        <v>5247495.9778965786</v>
      </c>
      <c r="E179" s="232">
        <f t="shared" si="28"/>
        <v>6107848.8473552018</v>
      </c>
      <c r="F179" s="232">
        <f t="shared" si="28"/>
        <v>7041118.2638149559</v>
      </c>
      <c r="G179" s="232">
        <f t="shared" si="28"/>
        <v>8052444.9998022914</v>
      </c>
      <c r="H179" s="232">
        <f t="shared" si="28"/>
        <v>9060865.4449085072</v>
      </c>
      <c r="I179" s="232">
        <f t="shared" si="28"/>
        <v>10149996.822025873</v>
      </c>
    </row>
    <row r="181" spans="2:13" ht="41.1" customHeight="1">
      <c r="B181" s="470" t="s">
        <v>530</v>
      </c>
      <c r="C181" s="470"/>
      <c r="D181" s="470"/>
      <c r="E181" s="470"/>
      <c r="F181" s="470"/>
      <c r="G181" s="470"/>
      <c r="H181" s="470"/>
      <c r="I181" s="470"/>
      <c r="J181" s="239"/>
      <c r="K181" s="239"/>
      <c r="L181" s="239"/>
      <c r="M181" s="239"/>
    </row>
  </sheetData>
  <mergeCells count="20">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Z119"/>
  <sheetViews>
    <sheetView view="pageBreakPreview" topLeftCell="B1" zoomScale="80" zoomScaleSheetLayoutView="80" workbookViewId="0">
      <selection activeCell="M8" sqref="M8"/>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4" t="s">
        <v>494</v>
      </c>
      <c r="B1" s="424"/>
      <c r="C1" s="424"/>
      <c r="D1" s="424"/>
      <c r="E1" s="424"/>
      <c r="F1" s="424"/>
      <c r="G1" s="424"/>
      <c r="H1" s="424"/>
    </row>
    <row r="2" spans="1:26">
      <c r="B2" s="4"/>
    </row>
    <row r="3" spans="1:26" ht="18.75">
      <c r="A3" s="479" t="s">
        <v>558</v>
      </c>
      <c r="B3" s="479"/>
    </row>
    <row r="4" spans="1:26">
      <c r="A4" s="202" t="s">
        <v>0</v>
      </c>
      <c r="B4" s="213" t="s">
        <v>375</v>
      </c>
      <c r="C4" s="214"/>
      <c r="D4" s="214"/>
      <c r="E4" s="214"/>
      <c r="F4" s="214"/>
      <c r="G4" s="214"/>
      <c r="H4" s="214"/>
    </row>
    <row r="5" spans="1:26">
      <c r="A5" s="9" t="s">
        <v>486</v>
      </c>
      <c r="B5" s="198">
        <v>551</v>
      </c>
      <c r="D5" s="215"/>
      <c r="E5" s="215"/>
      <c r="F5" s="215"/>
      <c r="G5" s="215"/>
      <c r="H5" s="215"/>
    </row>
    <row r="6" spans="1:26">
      <c r="A6" s="9" t="s">
        <v>487</v>
      </c>
      <c r="B6" s="198">
        <v>1000</v>
      </c>
      <c r="D6" s="215"/>
      <c r="E6" s="215"/>
      <c r="F6" s="215"/>
      <c r="G6" s="215"/>
      <c r="H6" s="215"/>
    </row>
    <row r="7" spans="1:26">
      <c r="A7" s="2" t="s">
        <v>1</v>
      </c>
      <c r="B7" s="2">
        <f>B5+B6</f>
        <v>1551</v>
      </c>
      <c r="C7" s="5"/>
      <c r="D7" s="216"/>
      <c r="E7" s="216"/>
      <c r="F7" s="216"/>
      <c r="G7" s="216"/>
      <c r="H7" s="216"/>
    </row>
    <row r="8" spans="1:26">
      <c r="A8" s="2" t="s">
        <v>488</v>
      </c>
      <c r="B8" s="230">
        <v>5</v>
      </c>
      <c r="C8" s="5"/>
      <c r="D8" s="5"/>
      <c r="E8" s="5"/>
      <c r="F8" s="5"/>
      <c r="G8" s="5"/>
      <c r="H8" s="5"/>
    </row>
    <row r="9" spans="1:26">
      <c r="A9" s="2" t="s">
        <v>493</v>
      </c>
      <c r="B9" s="2">
        <f>B7*B8</f>
        <v>7755</v>
      </c>
      <c r="C9" s="216"/>
      <c r="D9" s="216"/>
      <c r="E9" s="216"/>
      <c r="F9" s="216"/>
      <c r="G9" s="216"/>
      <c r="H9" s="216"/>
    </row>
    <row r="10" spans="1:26">
      <c r="J10" t="s">
        <v>443</v>
      </c>
      <c r="O10" t="s">
        <v>439</v>
      </c>
      <c r="U10" t="s">
        <v>440</v>
      </c>
      <c r="Y10" t="s">
        <v>441</v>
      </c>
      <c r="Z10" t="s">
        <v>442</v>
      </c>
    </row>
    <row r="11" spans="1:26" ht="18.75">
      <c r="A11" s="424" t="s">
        <v>559</v>
      </c>
      <c r="B11" s="424"/>
      <c r="C11" s="424"/>
      <c r="D11" s="424"/>
      <c r="E11" s="424"/>
      <c r="F11" s="424"/>
      <c r="G11" s="424"/>
      <c r="H11" s="424"/>
      <c r="I11" s="5"/>
      <c r="J11" s="5"/>
      <c r="K11" s="5"/>
      <c r="L11" s="5"/>
      <c r="M11" s="5"/>
      <c r="N11" s="5"/>
      <c r="O11" s="5"/>
      <c r="P11" s="5"/>
    </row>
    <row r="12" spans="1:26">
      <c r="J12" s="3">
        <v>0.65</v>
      </c>
      <c r="K12" s="211">
        <f>J12+0.05</f>
        <v>0.70000000000000007</v>
      </c>
      <c r="L12" s="211">
        <f t="shared" ref="L12:N12" si="0">K12+0.05</f>
        <v>0.75000000000000011</v>
      </c>
      <c r="M12" s="211">
        <f t="shared" si="0"/>
        <v>0.80000000000000016</v>
      </c>
      <c r="N12" s="21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02" t="s">
        <v>379</v>
      </c>
      <c r="B13" s="202" t="s">
        <v>380</v>
      </c>
      <c r="C13" s="203" t="s">
        <v>435</v>
      </c>
      <c r="D13" s="203" t="s">
        <v>444</v>
      </c>
      <c r="E13" s="203" t="s">
        <v>445</v>
      </c>
      <c r="F13" s="203" t="s">
        <v>381</v>
      </c>
      <c r="G13" s="203" t="s">
        <v>436</v>
      </c>
      <c r="H13" s="203" t="s">
        <v>382</v>
      </c>
      <c r="O13" s="210" t="s">
        <v>2</v>
      </c>
      <c r="P13" s="210" t="s">
        <v>3</v>
      </c>
      <c r="Q13" s="210" t="s">
        <v>4</v>
      </c>
      <c r="R13" s="210" t="s">
        <v>5</v>
      </c>
      <c r="S13" s="210" t="s">
        <v>6</v>
      </c>
      <c r="T13" s="210" t="s">
        <v>2</v>
      </c>
      <c r="U13" s="210" t="s">
        <v>3</v>
      </c>
      <c r="V13" s="210" t="s">
        <v>4</v>
      </c>
      <c r="W13" s="210" t="s">
        <v>5</v>
      </c>
      <c r="X13" s="210" t="s">
        <v>6</v>
      </c>
    </row>
    <row r="14" spans="1:26">
      <c r="A14" s="483" t="s">
        <v>383</v>
      </c>
      <c r="B14" s="198" t="s">
        <v>167</v>
      </c>
      <c r="C14" s="208">
        <v>0.4</v>
      </c>
      <c r="D14" s="9">
        <f t="shared" ref="D14:D22" si="3">$B$9*C14</f>
        <v>3102</v>
      </c>
      <c r="E14" s="199">
        <v>8</v>
      </c>
      <c r="F14" s="9">
        <f>D14*E14</f>
        <v>24816</v>
      </c>
      <c r="G14" s="209">
        <v>0</v>
      </c>
      <c r="H14" s="9">
        <f>(F14-F14*G14)</f>
        <v>24816</v>
      </c>
      <c r="J14">
        <f>$D$14*J12</f>
        <v>2016.3000000000002</v>
      </c>
      <c r="K14">
        <f>$D$14*K12</f>
        <v>2171.4</v>
      </c>
      <c r="L14">
        <f>$D$14*L12</f>
        <v>2326.5000000000005</v>
      </c>
      <c r="M14">
        <f>$D$14*M12</f>
        <v>2481.6000000000004</v>
      </c>
      <c r="N14">
        <f>$D$14*N12</f>
        <v>2636.7000000000007</v>
      </c>
    </row>
    <row r="15" spans="1:26">
      <c r="A15" s="484"/>
      <c r="B15" s="198" t="s">
        <v>466</v>
      </c>
      <c r="C15" s="208">
        <v>0.25</v>
      </c>
      <c r="D15" s="9">
        <f t="shared" si="3"/>
        <v>1938.75</v>
      </c>
      <c r="E15" s="199">
        <v>7</v>
      </c>
      <c r="F15" s="9">
        <f t="shared" ref="F15:F36" si="4">D15*E15</f>
        <v>13571.25</v>
      </c>
      <c r="G15" s="209">
        <v>0.05</v>
      </c>
      <c r="H15" s="9">
        <f>(F15-F15*G15)</f>
        <v>12892.6875</v>
      </c>
    </row>
    <row r="16" spans="1:26">
      <c r="A16" s="484"/>
      <c r="B16" s="198" t="s">
        <v>465</v>
      </c>
      <c r="C16" s="208">
        <v>0</v>
      </c>
      <c r="D16" s="9">
        <f t="shared" si="3"/>
        <v>0</v>
      </c>
      <c r="E16" s="199">
        <v>4</v>
      </c>
      <c r="F16" s="9">
        <f t="shared" si="4"/>
        <v>0</v>
      </c>
      <c r="G16" s="209">
        <v>0</v>
      </c>
      <c r="H16" s="9">
        <f t="shared" ref="H16:H36" si="5">(F16-F16*G16)</f>
        <v>0</v>
      </c>
    </row>
    <row r="17" spans="1:8">
      <c r="A17" s="484"/>
      <c r="B17" s="198" t="s">
        <v>463</v>
      </c>
      <c r="C17" s="208">
        <v>0.1</v>
      </c>
      <c r="D17" s="9">
        <f t="shared" si="3"/>
        <v>775.5</v>
      </c>
      <c r="E17" s="199">
        <v>7</v>
      </c>
      <c r="F17" s="9">
        <f t="shared" si="4"/>
        <v>5428.5</v>
      </c>
      <c r="G17" s="209">
        <v>0.02</v>
      </c>
      <c r="H17" s="9">
        <f t="shared" si="5"/>
        <v>5319.93</v>
      </c>
    </row>
    <row r="18" spans="1:8">
      <c r="A18" s="484"/>
      <c r="B18" s="198" t="s">
        <v>384</v>
      </c>
      <c r="C18" s="208">
        <v>0</v>
      </c>
      <c r="D18" s="9">
        <f t="shared" si="3"/>
        <v>0</v>
      </c>
      <c r="E18" s="199">
        <v>20</v>
      </c>
      <c r="F18" s="9">
        <f t="shared" si="4"/>
        <v>0</v>
      </c>
      <c r="G18" s="209">
        <v>0</v>
      </c>
      <c r="H18" s="9">
        <f t="shared" si="5"/>
        <v>0</v>
      </c>
    </row>
    <row r="19" spans="1:8">
      <c r="A19" s="484"/>
      <c r="B19" s="198" t="s">
        <v>464</v>
      </c>
      <c r="C19" s="208">
        <v>0.1</v>
      </c>
      <c r="D19" s="9">
        <f t="shared" si="3"/>
        <v>775.5</v>
      </c>
      <c r="E19" s="199">
        <v>7</v>
      </c>
      <c r="F19" s="9">
        <f t="shared" si="4"/>
        <v>5428.5</v>
      </c>
      <c r="G19" s="209">
        <v>0.02</v>
      </c>
      <c r="H19" s="9">
        <f t="shared" si="5"/>
        <v>5319.93</v>
      </c>
    </row>
    <row r="20" spans="1:8">
      <c r="A20" s="484"/>
      <c r="B20" s="198" t="s">
        <v>457</v>
      </c>
      <c r="C20" s="208">
        <v>0</v>
      </c>
      <c r="D20" s="9">
        <f t="shared" si="3"/>
        <v>0</v>
      </c>
      <c r="E20" s="199">
        <v>6</v>
      </c>
      <c r="F20" s="9">
        <f t="shared" si="4"/>
        <v>0</v>
      </c>
      <c r="G20" s="209">
        <v>0.02</v>
      </c>
      <c r="H20" s="9">
        <f t="shared" si="5"/>
        <v>0</v>
      </c>
    </row>
    <row r="21" spans="1:8">
      <c r="A21" s="484"/>
      <c r="B21" s="198" t="s">
        <v>388</v>
      </c>
      <c r="C21" s="208">
        <v>0</v>
      </c>
      <c r="D21" s="9">
        <f t="shared" si="3"/>
        <v>0</v>
      </c>
      <c r="E21" s="199"/>
      <c r="F21" s="9">
        <f t="shared" si="4"/>
        <v>0</v>
      </c>
      <c r="G21" s="209">
        <v>0</v>
      </c>
      <c r="H21" s="9">
        <f t="shared" si="5"/>
        <v>0</v>
      </c>
    </row>
    <row r="22" spans="1:8">
      <c r="A22" s="485"/>
      <c r="B22" s="198" t="s">
        <v>467</v>
      </c>
      <c r="C22" s="208">
        <v>0</v>
      </c>
      <c r="D22" s="9">
        <f t="shared" si="3"/>
        <v>0</v>
      </c>
      <c r="E22" s="199"/>
      <c r="F22" s="9">
        <f t="shared" si="4"/>
        <v>0</v>
      </c>
      <c r="G22" s="209">
        <v>0</v>
      </c>
      <c r="H22" s="9">
        <f t="shared" si="5"/>
        <v>0</v>
      </c>
    </row>
    <row r="23" spans="1:8">
      <c r="A23" s="218" t="s">
        <v>471</v>
      </c>
      <c r="B23" s="223">
        <v>0.5</v>
      </c>
      <c r="C23" s="225">
        <f>B9*B23</f>
        <v>3877.5</v>
      </c>
      <c r="D23" s="9"/>
      <c r="E23" s="199"/>
      <c r="F23" s="9"/>
      <c r="G23" s="209"/>
      <c r="H23" s="9"/>
    </row>
    <row r="24" spans="1:8">
      <c r="A24" s="483" t="s">
        <v>385</v>
      </c>
      <c r="B24" s="198" t="s">
        <v>386</v>
      </c>
      <c r="C24" s="208">
        <v>0.2</v>
      </c>
      <c r="D24" s="9">
        <f>C$23*C24</f>
        <v>775.5</v>
      </c>
      <c r="E24" s="199">
        <v>10</v>
      </c>
      <c r="F24" s="9">
        <f t="shared" si="4"/>
        <v>7755</v>
      </c>
      <c r="G24" s="209">
        <v>0.05</v>
      </c>
      <c r="H24" s="9">
        <f t="shared" si="5"/>
        <v>7367.25</v>
      </c>
    </row>
    <row r="25" spans="1:8">
      <c r="A25" s="484"/>
      <c r="B25" s="198" t="s">
        <v>387</v>
      </c>
      <c r="C25" s="208">
        <v>0.5</v>
      </c>
      <c r="D25" s="9">
        <f>C$23*C25</f>
        <v>1938.75</v>
      </c>
      <c r="E25" s="199">
        <v>8</v>
      </c>
      <c r="F25" s="9">
        <f t="shared" si="4"/>
        <v>15510</v>
      </c>
      <c r="G25" s="209">
        <v>0.02</v>
      </c>
      <c r="H25" s="9">
        <f t="shared" si="5"/>
        <v>15199.8</v>
      </c>
    </row>
    <row r="26" spans="1:8">
      <c r="A26" s="484"/>
      <c r="B26" s="198" t="s">
        <v>388</v>
      </c>
      <c r="C26" s="208">
        <v>0</v>
      </c>
      <c r="D26" s="9">
        <f>C$23*C26</f>
        <v>0</v>
      </c>
      <c r="E26" s="199">
        <v>10</v>
      </c>
      <c r="F26" s="9">
        <f t="shared" si="4"/>
        <v>0</v>
      </c>
      <c r="G26" s="209">
        <v>0.05</v>
      </c>
      <c r="H26" s="9">
        <f t="shared" si="5"/>
        <v>0</v>
      </c>
    </row>
    <row r="27" spans="1:8">
      <c r="A27" s="484"/>
      <c r="B27" s="198" t="s">
        <v>384</v>
      </c>
      <c r="C27" s="208">
        <v>0</v>
      </c>
      <c r="D27" s="9">
        <f t="shared" ref="D27:D31" si="6">C$23*C27</f>
        <v>0</v>
      </c>
      <c r="E27" s="199">
        <v>20</v>
      </c>
      <c r="F27" s="9">
        <f t="shared" si="4"/>
        <v>0</v>
      </c>
      <c r="G27" s="209">
        <v>0</v>
      </c>
      <c r="H27" s="9">
        <f t="shared" si="5"/>
        <v>0</v>
      </c>
    </row>
    <row r="28" spans="1:8">
      <c r="A28" s="484"/>
      <c r="B28" s="198" t="s">
        <v>468</v>
      </c>
      <c r="C28" s="208">
        <v>0</v>
      </c>
      <c r="D28" s="9">
        <f t="shared" si="6"/>
        <v>0</v>
      </c>
      <c r="E28" s="199"/>
      <c r="F28" s="9">
        <f t="shared" si="4"/>
        <v>0</v>
      </c>
      <c r="G28" s="209">
        <v>0</v>
      </c>
      <c r="H28" s="9">
        <f t="shared" si="5"/>
        <v>0</v>
      </c>
    </row>
    <row r="29" spans="1:8">
      <c r="A29" s="484"/>
      <c r="B29" s="198"/>
      <c r="C29" s="208">
        <v>0</v>
      </c>
      <c r="D29" s="9">
        <f t="shared" si="6"/>
        <v>0</v>
      </c>
      <c r="E29" s="199"/>
      <c r="F29" s="9">
        <f t="shared" si="4"/>
        <v>0</v>
      </c>
      <c r="G29" s="209">
        <v>0</v>
      </c>
      <c r="H29" s="9">
        <f t="shared" si="5"/>
        <v>0</v>
      </c>
    </row>
    <row r="30" spans="1:8">
      <c r="A30" s="484"/>
      <c r="B30" s="198"/>
      <c r="C30" s="208">
        <v>0</v>
      </c>
      <c r="D30" s="9">
        <f t="shared" si="6"/>
        <v>0</v>
      </c>
      <c r="E30" s="199"/>
      <c r="F30" s="9">
        <f t="shared" si="4"/>
        <v>0</v>
      </c>
      <c r="G30" s="209">
        <v>0</v>
      </c>
      <c r="H30" s="9">
        <f t="shared" si="5"/>
        <v>0</v>
      </c>
    </row>
    <row r="31" spans="1:8">
      <c r="A31" s="485"/>
      <c r="B31" s="198"/>
      <c r="C31" s="208">
        <v>0</v>
      </c>
      <c r="D31" s="9">
        <f t="shared" si="6"/>
        <v>0</v>
      </c>
      <c r="E31" s="199"/>
      <c r="F31" s="9">
        <f t="shared" si="4"/>
        <v>0</v>
      </c>
      <c r="G31" s="209">
        <v>0</v>
      </c>
      <c r="H31" s="9">
        <f t="shared" si="5"/>
        <v>0</v>
      </c>
    </row>
    <row r="32" spans="1:8">
      <c r="A32" s="218" t="s">
        <v>470</v>
      </c>
      <c r="B32" s="223">
        <v>0.05</v>
      </c>
      <c r="C32" s="9">
        <f>B9*B32</f>
        <v>387.75</v>
      </c>
      <c r="D32" s="9"/>
      <c r="E32" s="199"/>
      <c r="F32" s="9"/>
      <c r="G32" s="209"/>
      <c r="H32" s="9"/>
    </row>
    <row r="33" spans="1:13">
      <c r="A33" s="226" t="s">
        <v>448</v>
      </c>
      <c r="B33" s="198" t="s">
        <v>469</v>
      </c>
      <c r="C33" s="208">
        <v>0</v>
      </c>
      <c r="D33" s="9">
        <f>C$32*C33</f>
        <v>0</v>
      </c>
      <c r="E33" s="199"/>
      <c r="F33" s="9">
        <f t="shared" si="4"/>
        <v>0</v>
      </c>
      <c r="G33" s="209">
        <v>0</v>
      </c>
      <c r="H33" s="9">
        <f t="shared" si="5"/>
        <v>0</v>
      </c>
    </row>
    <row r="34" spans="1:13">
      <c r="A34" s="227"/>
      <c r="B34" s="198"/>
      <c r="C34" s="208">
        <v>0</v>
      </c>
      <c r="D34" s="9">
        <f>C$32*C34</f>
        <v>0</v>
      </c>
      <c r="E34" s="199"/>
      <c r="F34" s="9">
        <f t="shared" si="4"/>
        <v>0</v>
      </c>
      <c r="G34" s="209">
        <v>0</v>
      </c>
      <c r="H34" s="9">
        <f t="shared" si="5"/>
        <v>0</v>
      </c>
    </row>
    <row r="35" spans="1:13">
      <c r="A35" s="227"/>
      <c r="B35" s="198"/>
      <c r="C35" s="208">
        <v>0</v>
      </c>
      <c r="D35" s="9">
        <f>C$32*C35</f>
        <v>0</v>
      </c>
      <c r="E35" s="199"/>
      <c r="F35" s="9">
        <f t="shared" si="4"/>
        <v>0</v>
      </c>
      <c r="G35" s="209">
        <v>0</v>
      </c>
      <c r="H35" s="9">
        <f t="shared" si="5"/>
        <v>0</v>
      </c>
    </row>
    <row r="36" spans="1:13">
      <c r="A36" s="228"/>
      <c r="B36" s="198"/>
      <c r="C36" s="208">
        <v>0</v>
      </c>
      <c r="D36" s="9">
        <f>C$32*C36</f>
        <v>0</v>
      </c>
      <c r="E36" s="199"/>
      <c r="F36" s="9">
        <f t="shared" si="4"/>
        <v>0</v>
      </c>
      <c r="G36" s="209">
        <v>0</v>
      </c>
      <c r="H36" s="9">
        <f t="shared" si="5"/>
        <v>0</v>
      </c>
    </row>
    <row r="37" spans="1:13">
      <c r="A37" s="482" t="s">
        <v>389</v>
      </c>
      <c r="B37" s="482"/>
      <c r="C37" s="482"/>
      <c r="D37" s="482"/>
      <c r="E37" s="482"/>
      <c r="F37" s="482"/>
      <c r="G37" s="482"/>
      <c r="H37" s="482"/>
    </row>
    <row r="39" spans="1:13" ht="18.75">
      <c r="A39" s="486" t="s">
        <v>560</v>
      </c>
      <c r="B39" s="487"/>
      <c r="C39" s="487"/>
      <c r="D39" s="487"/>
      <c r="E39" s="487"/>
      <c r="F39" s="487"/>
      <c r="G39" s="487"/>
      <c r="H39" s="488"/>
    </row>
    <row r="40" spans="1:13">
      <c r="A40" s="489" t="s">
        <v>0</v>
      </c>
      <c r="B40" s="219">
        <v>0.5</v>
      </c>
      <c r="C40" s="219">
        <f>B40+0.05</f>
        <v>0.55000000000000004</v>
      </c>
      <c r="D40" s="219">
        <f t="shared" ref="D40:G40" si="7">C40+0.05</f>
        <v>0.60000000000000009</v>
      </c>
      <c r="E40" s="219">
        <f t="shared" si="7"/>
        <v>0.65000000000000013</v>
      </c>
      <c r="F40" s="219">
        <f t="shared" si="7"/>
        <v>0.70000000000000018</v>
      </c>
      <c r="G40" s="219">
        <f t="shared" si="7"/>
        <v>0.75000000000000022</v>
      </c>
      <c r="H40" s="219">
        <f>G40+0.05</f>
        <v>0.80000000000000027</v>
      </c>
    </row>
    <row r="41" spans="1:13">
      <c r="A41" s="490"/>
      <c r="B41" s="213" t="s">
        <v>2</v>
      </c>
      <c r="C41" s="213" t="s">
        <v>3</v>
      </c>
      <c r="D41" s="213" t="s">
        <v>4</v>
      </c>
      <c r="E41" s="213" t="s">
        <v>5</v>
      </c>
      <c r="F41" s="213" t="s">
        <v>6</v>
      </c>
      <c r="G41" s="213" t="s">
        <v>169</v>
      </c>
      <c r="H41" s="213" t="s">
        <v>168</v>
      </c>
    </row>
    <row r="42" spans="1:13">
      <c r="A42" s="9" t="str">
        <f t="shared" ref="A42:A50" si="8">B14</f>
        <v>Soybean</v>
      </c>
      <c r="B42" s="9">
        <f t="shared" ref="B42:B50" si="9">H14*$B$40</f>
        <v>12408</v>
      </c>
      <c r="C42" s="9">
        <f t="shared" ref="C42:H51" si="10">(B42/B$40)*C$40</f>
        <v>13648.800000000001</v>
      </c>
      <c r="D42" s="9">
        <f t="shared" si="10"/>
        <v>14889.600000000002</v>
      </c>
      <c r="E42" s="9">
        <f t="shared" si="10"/>
        <v>16130.400000000003</v>
      </c>
      <c r="F42" s="9">
        <f t="shared" si="10"/>
        <v>17371.200000000004</v>
      </c>
      <c r="G42" s="9">
        <f t="shared" si="10"/>
        <v>18612.000000000007</v>
      </c>
      <c r="H42" s="9">
        <f t="shared" si="10"/>
        <v>19852.80000000001</v>
      </c>
      <c r="I42" s="324">
        <f>B42/10</f>
        <v>1240.8</v>
      </c>
      <c r="J42" s="324">
        <f t="shared" ref="J42:M42" si="11">C42/10</f>
        <v>1364.88</v>
      </c>
      <c r="K42" s="324">
        <f t="shared" si="11"/>
        <v>1488.9600000000003</v>
      </c>
      <c r="L42" s="324">
        <f t="shared" si="11"/>
        <v>1613.0400000000004</v>
      </c>
      <c r="M42" s="324">
        <f t="shared" si="11"/>
        <v>1737.1200000000003</v>
      </c>
    </row>
    <row r="43" spans="1:13">
      <c r="A43" s="9" t="str">
        <f t="shared" si="8"/>
        <v>Red Gram/Tur</v>
      </c>
      <c r="B43" s="9">
        <f t="shared" si="9"/>
        <v>6446.34375</v>
      </c>
      <c r="C43" s="9">
        <f t="shared" si="10"/>
        <v>7090.9781250000005</v>
      </c>
      <c r="D43" s="9">
        <f t="shared" si="10"/>
        <v>7735.6125000000011</v>
      </c>
      <c r="E43" s="9">
        <f t="shared" si="10"/>
        <v>8380.2468750000025</v>
      </c>
      <c r="F43" s="9">
        <f t="shared" si="10"/>
        <v>9024.881250000004</v>
      </c>
      <c r="G43" s="9">
        <f t="shared" si="10"/>
        <v>9669.5156250000036</v>
      </c>
      <c r="H43" s="9">
        <f t="shared" si="10"/>
        <v>10314.150000000005</v>
      </c>
      <c r="I43" s="324">
        <f t="shared" ref="I43:I53" si="12">B43/10</f>
        <v>644.63437499999998</v>
      </c>
      <c r="J43" s="324">
        <f t="shared" ref="J43:J53" si="13">C43/10</f>
        <v>709.09781250000003</v>
      </c>
      <c r="K43" s="324">
        <f t="shared" ref="K43:K53" si="14">D43/10</f>
        <v>773.56125000000009</v>
      </c>
      <c r="L43" s="324">
        <f t="shared" ref="L43:L53" si="15">E43/10</f>
        <v>838.02468750000025</v>
      </c>
      <c r="M43" s="324">
        <f t="shared" ref="M43:M53" si="16">F43/10</f>
        <v>902.48812500000042</v>
      </c>
    </row>
    <row r="44" spans="1:13">
      <c r="A44" s="9" t="str">
        <f t="shared" si="8"/>
        <v>Paddy/Rice</v>
      </c>
      <c r="B44" s="9">
        <f t="shared" si="9"/>
        <v>0</v>
      </c>
      <c r="C44" s="9">
        <f t="shared" si="10"/>
        <v>0</v>
      </c>
      <c r="D44" s="9">
        <f t="shared" si="10"/>
        <v>0</v>
      </c>
      <c r="E44" s="9">
        <f t="shared" si="10"/>
        <v>0</v>
      </c>
      <c r="F44" s="9">
        <f t="shared" si="10"/>
        <v>0</v>
      </c>
      <c r="G44" s="9">
        <f t="shared" si="10"/>
        <v>0</v>
      </c>
      <c r="H44" s="9">
        <f t="shared" si="10"/>
        <v>0</v>
      </c>
      <c r="I44" s="324">
        <f t="shared" si="12"/>
        <v>0</v>
      </c>
      <c r="J44" s="324">
        <f t="shared" si="13"/>
        <v>0</v>
      </c>
      <c r="K44" s="324">
        <f t="shared" si="14"/>
        <v>0</v>
      </c>
      <c r="L44" s="324">
        <f t="shared" si="15"/>
        <v>0</v>
      </c>
      <c r="M44" s="324">
        <f t="shared" si="16"/>
        <v>0</v>
      </c>
    </row>
    <row r="45" spans="1:13">
      <c r="A45" s="9" t="str">
        <f t="shared" si="8"/>
        <v>Green Gram/ Moong</v>
      </c>
      <c r="B45" s="9">
        <f t="shared" si="9"/>
        <v>2659.9650000000001</v>
      </c>
      <c r="C45" s="9">
        <f t="shared" si="10"/>
        <v>2925.9615000000003</v>
      </c>
      <c r="D45" s="9">
        <f t="shared" si="10"/>
        <v>3191.9580000000005</v>
      </c>
      <c r="E45" s="9">
        <f t="shared" si="10"/>
        <v>3457.9545000000007</v>
      </c>
      <c r="F45" s="9">
        <f t="shared" si="10"/>
        <v>3723.9510000000009</v>
      </c>
      <c r="G45" s="9">
        <f t="shared" si="10"/>
        <v>3989.9475000000016</v>
      </c>
      <c r="H45" s="9">
        <f t="shared" si="10"/>
        <v>4255.9440000000013</v>
      </c>
      <c r="I45" s="324">
        <f t="shared" si="12"/>
        <v>265.99650000000003</v>
      </c>
      <c r="J45" s="324">
        <f t="shared" si="13"/>
        <v>292.59615000000002</v>
      </c>
      <c r="K45" s="324">
        <f t="shared" si="14"/>
        <v>319.19580000000008</v>
      </c>
      <c r="L45" s="324">
        <f t="shared" si="15"/>
        <v>345.79545000000007</v>
      </c>
      <c r="M45" s="324">
        <f t="shared" si="16"/>
        <v>372.39510000000007</v>
      </c>
    </row>
    <row r="46" spans="1:13">
      <c r="A46" s="9" t="str">
        <f t="shared" si="8"/>
        <v>Maize</v>
      </c>
      <c r="B46" s="9">
        <f t="shared" si="9"/>
        <v>0</v>
      </c>
      <c r="C46" s="9">
        <f t="shared" si="10"/>
        <v>0</v>
      </c>
      <c r="D46" s="9">
        <f t="shared" si="10"/>
        <v>0</v>
      </c>
      <c r="E46" s="9">
        <f t="shared" si="10"/>
        <v>0</v>
      </c>
      <c r="F46" s="9">
        <f t="shared" si="10"/>
        <v>0</v>
      </c>
      <c r="G46" s="9">
        <f t="shared" si="10"/>
        <v>0</v>
      </c>
      <c r="H46" s="9">
        <f t="shared" si="10"/>
        <v>0</v>
      </c>
      <c r="I46" s="324">
        <f t="shared" si="12"/>
        <v>0</v>
      </c>
      <c r="J46" s="324">
        <f t="shared" si="13"/>
        <v>0</v>
      </c>
      <c r="K46" s="324">
        <f t="shared" si="14"/>
        <v>0</v>
      </c>
      <c r="L46" s="324">
        <f t="shared" si="15"/>
        <v>0</v>
      </c>
      <c r="M46" s="324">
        <f t="shared" si="16"/>
        <v>0</v>
      </c>
    </row>
    <row r="47" spans="1:13">
      <c r="A47" s="9" t="str">
        <f t="shared" si="8"/>
        <v>Black Gram/Udid</v>
      </c>
      <c r="B47" s="9">
        <f t="shared" si="9"/>
        <v>2659.9650000000001</v>
      </c>
      <c r="C47" s="9">
        <f t="shared" si="10"/>
        <v>2925.9615000000003</v>
      </c>
      <c r="D47" s="9">
        <f t="shared" si="10"/>
        <v>3191.9580000000005</v>
      </c>
      <c r="E47" s="9">
        <f t="shared" si="10"/>
        <v>3457.9545000000007</v>
      </c>
      <c r="F47" s="9">
        <f t="shared" si="10"/>
        <v>3723.9510000000009</v>
      </c>
      <c r="G47" s="9">
        <f t="shared" si="10"/>
        <v>3989.9475000000016</v>
      </c>
      <c r="H47" s="9">
        <f t="shared" si="10"/>
        <v>4255.9440000000013</v>
      </c>
      <c r="I47" s="324">
        <f t="shared" si="12"/>
        <v>265.99650000000003</v>
      </c>
      <c r="J47" s="324">
        <f t="shared" si="13"/>
        <v>292.59615000000002</v>
      </c>
      <c r="K47" s="324">
        <f t="shared" si="14"/>
        <v>319.19580000000008</v>
      </c>
      <c r="L47" s="324">
        <f t="shared" si="15"/>
        <v>345.79545000000007</v>
      </c>
      <c r="M47" s="324">
        <f t="shared" si="16"/>
        <v>372.39510000000007</v>
      </c>
    </row>
    <row r="48" spans="1:13">
      <c r="A48" s="9" t="str">
        <f t="shared" si="8"/>
        <v>Bajra</v>
      </c>
      <c r="B48" s="9">
        <f t="shared" si="9"/>
        <v>0</v>
      </c>
      <c r="C48" s="9">
        <f t="shared" si="10"/>
        <v>0</v>
      </c>
      <c r="D48" s="9">
        <f t="shared" si="10"/>
        <v>0</v>
      </c>
      <c r="E48" s="9">
        <f t="shared" si="10"/>
        <v>0</v>
      </c>
      <c r="F48" s="9">
        <f t="shared" si="10"/>
        <v>0</v>
      </c>
      <c r="G48" s="9">
        <f t="shared" si="10"/>
        <v>0</v>
      </c>
      <c r="H48" s="9">
        <f t="shared" si="10"/>
        <v>0</v>
      </c>
      <c r="I48" s="324">
        <f t="shared" si="12"/>
        <v>0</v>
      </c>
      <c r="J48" s="324">
        <f t="shared" si="13"/>
        <v>0</v>
      </c>
      <c r="K48" s="324">
        <f t="shared" si="14"/>
        <v>0</v>
      </c>
      <c r="L48" s="324">
        <f t="shared" si="15"/>
        <v>0</v>
      </c>
      <c r="M48" s="324">
        <f t="shared" si="16"/>
        <v>0</v>
      </c>
    </row>
    <row r="49" spans="1:13">
      <c r="A49" s="9" t="str">
        <f t="shared" si="8"/>
        <v>Jawar</v>
      </c>
      <c r="B49" s="9">
        <f t="shared" si="9"/>
        <v>0</v>
      </c>
      <c r="C49" s="9">
        <f t="shared" si="10"/>
        <v>0</v>
      </c>
      <c r="D49" s="9">
        <f t="shared" si="10"/>
        <v>0</v>
      </c>
      <c r="E49" s="9">
        <f t="shared" si="10"/>
        <v>0</v>
      </c>
      <c r="F49" s="9">
        <f t="shared" si="10"/>
        <v>0</v>
      </c>
      <c r="G49" s="9">
        <f t="shared" si="10"/>
        <v>0</v>
      </c>
      <c r="H49" s="9">
        <f t="shared" si="10"/>
        <v>0</v>
      </c>
      <c r="I49" s="324">
        <f t="shared" si="12"/>
        <v>0</v>
      </c>
      <c r="J49" s="324">
        <f t="shared" si="13"/>
        <v>0</v>
      </c>
      <c r="K49" s="324">
        <f t="shared" si="14"/>
        <v>0</v>
      </c>
      <c r="L49" s="324">
        <f t="shared" si="15"/>
        <v>0</v>
      </c>
      <c r="M49" s="324">
        <f t="shared" si="16"/>
        <v>0</v>
      </c>
    </row>
    <row r="50" spans="1:13">
      <c r="A50" s="9" t="str">
        <f t="shared" si="8"/>
        <v>Sunflower</v>
      </c>
      <c r="B50" s="9">
        <f t="shared" si="9"/>
        <v>0</v>
      </c>
      <c r="C50" s="9">
        <f t="shared" si="10"/>
        <v>0</v>
      </c>
      <c r="D50" s="9">
        <f t="shared" si="10"/>
        <v>0</v>
      </c>
      <c r="E50" s="9">
        <f t="shared" si="10"/>
        <v>0</v>
      </c>
      <c r="F50" s="9">
        <f t="shared" si="10"/>
        <v>0</v>
      </c>
      <c r="G50" s="9">
        <f t="shared" si="10"/>
        <v>0</v>
      </c>
      <c r="H50" s="9">
        <f t="shared" si="10"/>
        <v>0</v>
      </c>
      <c r="I50" s="324">
        <f t="shared" si="12"/>
        <v>0</v>
      </c>
      <c r="J50" s="324">
        <f t="shared" si="13"/>
        <v>0</v>
      </c>
      <c r="K50" s="324">
        <f t="shared" si="14"/>
        <v>0</v>
      </c>
      <c r="L50" s="324">
        <f t="shared" si="15"/>
        <v>0</v>
      </c>
      <c r="M50" s="324">
        <f t="shared" si="16"/>
        <v>0</v>
      </c>
    </row>
    <row r="51" spans="1:13">
      <c r="A51" s="9" t="str">
        <f t="shared" ref="A51:A58" si="17">B24</f>
        <v>Wheat</v>
      </c>
      <c r="B51" s="9">
        <f t="shared" ref="B51:B58" si="18">H24*$B$40</f>
        <v>3683.625</v>
      </c>
      <c r="C51" s="9">
        <f t="shared" si="10"/>
        <v>4051.9875000000002</v>
      </c>
      <c r="D51" s="9">
        <f t="shared" si="10"/>
        <v>4420.3500000000004</v>
      </c>
      <c r="E51" s="9">
        <f t="shared" si="10"/>
        <v>4788.7125000000005</v>
      </c>
      <c r="F51" s="9">
        <f t="shared" si="10"/>
        <v>5157.0750000000007</v>
      </c>
      <c r="G51" s="9">
        <f t="shared" si="10"/>
        <v>5525.4375000000009</v>
      </c>
      <c r="H51" s="9">
        <f t="shared" si="10"/>
        <v>5893.8000000000011</v>
      </c>
      <c r="I51" s="324">
        <f t="shared" si="12"/>
        <v>368.36250000000001</v>
      </c>
      <c r="J51" s="324">
        <f t="shared" si="13"/>
        <v>405.19875000000002</v>
      </c>
      <c r="K51" s="324">
        <f t="shared" si="14"/>
        <v>442.03500000000003</v>
      </c>
      <c r="L51" s="324">
        <f t="shared" si="15"/>
        <v>478.87125000000003</v>
      </c>
      <c r="M51" s="324">
        <f t="shared" si="16"/>
        <v>515.7075000000001</v>
      </c>
    </row>
    <row r="52" spans="1:13">
      <c r="A52" s="9" t="str">
        <f t="shared" si="17"/>
        <v>Bengal Gram/Channa</v>
      </c>
      <c r="B52" s="9">
        <f t="shared" si="18"/>
        <v>7599.9</v>
      </c>
      <c r="C52" s="9">
        <f t="shared" ref="C52:H61" si="19">(B52/B$40)*C$40</f>
        <v>8359.89</v>
      </c>
      <c r="D52" s="9">
        <f t="shared" si="19"/>
        <v>9119.8799999999992</v>
      </c>
      <c r="E52" s="9">
        <f t="shared" si="19"/>
        <v>9879.869999999999</v>
      </c>
      <c r="F52" s="9">
        <f t="shared" si="19"/>
        <v>10639.859999999999</v>
      </c>
      <c r="G52" s="9">
        <f t="shared" si="19"/>
        <v>11399.849999999999</v>
      </c>
      <c r="H52" s="9">
        <f t="shared" si="19"/>
        <v>12159.839999999998</v>
      </c>
      <c r="I52" s="324">
        <f t="shared" si="12"/>
        <v>759.99</v>
      </c>
      <c r="J52" s="324">
        <f t="shared" si="13"/>
        <v>835.98899999999992</v>
      </c>
      <c r="K52" s="324">
        <f t="shared" si="14"/>
        <v>911.98799999999994</v>
      </c>
      <c r="L52" s="324">
        <f t="shared" si="15"/>
        <v>987.98699999999985</v>
      </c>
      <c r="M52" s="324">
        <f t="shared" si="16"/>
        <v>1063.9859999999999</v>
      </c>
    </row>
    <row r="53" spans="1:13">
      <c r="A53" s="9" t="str">
        <f t="shared" si="17"/>
        <v>Jawar</v>
      </c>
      <c r="B53" s="9">
        <f t="shared" si="18"/>
        <v>0</v>
      </c>
      <c r="C53" s="9">
        <f t="shared" si="19"/>
        <v>0</v>
      </c>
      <c r="D53" s="9">
        <f t="shared" si="19"/>
        <v>0</v>
      </c>
      <c r="E53" s="9">
        <f t="shared" si="19"/>
        <v>0</v>
      </c>
      <c r="F53" s="9">
        <f t="shared" si="19"/>
        <v>0</v>
      </c>
      <c r="G53" s="9">
        <f t="shared" si="19"/>
        <v>0</v>
      </c>
      <c r="H53" s="9">
        <f t="shared" si="19"/>
        <v>0</v>
      </c>
      <c r="I53" s="281">
        <f t="shared" si="12"/>
        <v>0</v>
      </c>
      <c r="J53" s="281">
        <f t="shared" si="13"/>
        <v>0</v>
      </c>
      <c r="K53" s="281">
        <f t="shared" si="14"/>
        <v>0</v>
      </c>
      <c r="L53" s="281">
        <f t="shared" si="15"/>
        <v>0</v>
      </c>
      <c r="M53" s="281">
        <f t="shared" si="16"/>
        <v>0</v>
      </c>
    </row>
    <row r="54" spans="1:13">
      <c r="A54" s="9" t="str">
        <f t="shared" si="17"/>
        <v>Maize</v>
      </c>
      <c r="B54" s="9">
        <f t="shared" si="18"/>
        <v>0</v>
      </c>
      <c r="C54" s="9">
        <f t="shared" si="19"/>
        <v>0</v>
      </c>
      <c r="D54" s="9">
        <f t="shared" si="19"/>
        <v>0</v>
      </c>
      <c r="E54" s="9">
        <f t="shared" si="19"/>
        <v>0</v>
      </c>
      <c r="F54" s="9">
        <f t="shared" si="19"/>
        <v>0</v>
      </c>
      <c r="G54" s="9">
        <f t="shared" si="19"/>
        <v>0</v>
      </c>
      <c r="H54" s="9">
        <f t="shared" si="19"/>
        <v>0</v>
      </c>
    </row>
    <row r="55" spans="1:13">
      <c r="A55" s="9" t="str">
        <f t="shared" si="17"/>
        <v>Safflower</v>
      </c>
      <c r="B55" s="9">
        <f t="shared" si="18"/>
        <v>0</v>
      </c>
      <c r="C55" s="9">
        <f t="shared" si="19"/>
        <v>0</v>
      </c>
      <c r="D55" s="9">
        <f t="shared" si="19"/>
        <v>0</v>
      </c>
      <c r="E55" s="9">
        <f t="shared" si="19"/>
        <v>0</v>
      </c>
      <c r="F55" s="9">
        <f t="shared" si="19"/>
        <v>0</v>
      </c>
      <c r="G55" s="9">
        <f t="shared" si="19"/>
        <v>0</v>
      </c>
      <c r="H55" s="9">
        <f t="shared" si="19"/>
        <v>0</v>
      </c>
    </row>
    <row r="56" spans="1:13">
      <c r="A56" s="9">
        <f t="shared" si="17"/>
        <v>0</v>
      </c>
      <c r="B56" s="9">
        <f t="shared" si="18"/>
        <v>0</v>
      </c>
      <c r="C56" s="9">
        <f t="shared" si="19"/>
        <v>0</v>
      </c>
      <c r="D56" s="9">
        <f t="shared" si="19"/>
        <v>0</v>
      </c>
      <c r="E56" s="9">
        <f t="shared" si="19"/>
        <v>0</v>
      </c>
      <c r="F56" s="9">
        <f t="shared" si="19"/>
        <v>0</v>
      </c>
      <c r="G56" s="9">
        <f t="shared" si="19"/>
        <v>0</v>
      </c>
      <c r="H56" s="9">
        <f t="shared" si="19"/>
        <v>0</v>
      </c>
    </row>
    <row r="57" spans="1:13">
      <c r="A57" s="9">
        <f t="shared" si="17"/>
        <v>0</v>
      </c>
      <c r="B57" s="9">
        <f t="shared" si="18"/>
        <v>0</v>
      </c>
      <c r="C57" s="9">
        <f t="shared" si="19"/>
        <v>0</v>
      </c>
      <c r="D57" s="9">
        <f t="shared" si="19"/>
        <v>0</v>
      </c>
      <c r="E57" s="9">
        <f t="shared" si="19"/>
        <v>0</v>
      </c>
      <c r="F57" s="9">
        <f t="shared" si="19"/>
        <v>0</v>
      </c>
      <c r="G57" s="9">
        <f t="shared" si="19"/>
        <v>0</v>
      </c>
      <c r="H57" s="9">
        <f t="shared" si="19"/>
        <v>0</v>
      </c>
    </row>
    <row r="58" spans="1:13">
      <c r="A58" s="9">
        <f t="shared" si="17"/>
        <v>0</v>
      </c>
      <c r="B58" s="9">
        <f t="shared" si="18"/>
        <v>0</v>
      </c>
      <c r="C58" s="9">
        <f t="shared" si="19"/>
        <v>0</v>
      </c>
      <c r="D58" s="9">
        <f t="shared" si="19"/>
        <v>0</v>
      </c>
      <c r="E58" s="9">
        <f t="shared" si="19"/>
        <v>0</v>
      </c>
      <c r="F58" s="9">
        <f t="shared" si="19"/>
        <v>0</v>
      </c>
      <c r="G58" s="9">
        <f t="shared" si="19"/>
        <v>0</v>
      </c>
      <c r="H58" s="9">
        <f t="shared" si="19"/>
        <v>0</v>
      </c>
    </row>
    <row r="59" spans="1:13">
      <c r="A59" s="9" t="str">
        <f>B33</f>
        <v>Groundnut</v>
      </c>
      <c r="B59" s="9">
        <f>H33*$B$40</f>
        <v>0</v>
      </c>
      <c r="C59" s="9">
        <f t="shared" si="19"/>
        <v>0</v>
      </c>
      <c r="D59" s="9">
        <f t="shared" si="19"/>
        <v>0</v>
      </c>
      <c r="E59" s="9">
        <f t="shared" si="19"/>
        <v>0</v>
      </c>
      <c r="F59" s="9">
        <f t="shared" si="19"/>
        <v>0</v>
      </c>
      <c r="G59" s="9">
        <f t="shared" si="19"/>
        <v>0</v>
      </c>
      <c r="H59" s="9">
        <f t="shared" si="19"/>
        <v>0</v>
      </c>
    </row>
    <row r="60" spans="1:13">
      <c r="A60" s="9">
        <f>B34</f>
        <v>0</v>
      </c>
      <c r="B60" s="9">
        <f>H34*$B$40</f>
        <v>0</v>
      </c>
      <c r="C60" s="9">
        <f t="shared" si="19"/>
        <v>0</v>
      </c>
      <c r="D60" s="9">
        <f t="shared" si="19"/>
        <v>0</v>
      </c>
      <c r="E60" s="9">
        <f t="shared" si="19"/>
        <v>0</v>
      </c>
      <c r="F60" s="9">
        <f t="shared" si="19"/>
        <v>0</v>
      </c>
      <c r="G60" s="9">
        <f t="shared" si="19"/>
        <v>0</v>
      </c>
      <c r="H60" s="9">
        <f t="shared" si="19"/>
        <v>0</v>
      </c>
    </row>
    <row r="61" spans="1:13">
      <c r="A61" s="9">
        <f>B35</f>
        <v>0</v>
      </c>
      <c r="B61" s="9">
        <f>H35*$B$40</f>
        <v>0</v>
      </c>
      <c r="C61" s="9">
        <f t="shared" si="19"/>
        <v>0</v>
      </c>
      <c r="D61" s="9">
        <f t="shared" si="19"/>
        <v>0</v>
      </c>
      <c r="E61" s="9">
        <f t="shared" si="19"/>
        <v>0</v>
      </c>
      <c r="F61" s="9">
        <f t="shared" si="19"/>
        <v>0</v>
      </c>
      <c r="G61" s="9">
        <f t="shared" si="19"/>
        <v>0</v>
      </c>
      <c r="H61" s="9">
        <f t="shared" si="19"/>
        <v>0</v>
      </c>
    </row>
    <row r="62" spans="1:13">
      <c r="A62" s="9">
        <f>B36</f>
        <v>0</v>
      </c>
      <c r="B62" s="9">
        <f>H36*$B$40</f>
        <v>0</v>
      </c>
      <c r="C62" s="9">
        <f t="shared" ref="C62:H62" si="20">(B62/B$40)*C$40</f>
        <v>0</v>
      </c>
      <c r="D62" s="9">
        <f t="shared" si="20"/>
        <v>0</v>
      </c>
      <c r="E62" s="9">
        <f t="shared" si="20"/>
        <v>0</v>
      </c>
      <c r="F62" s="9">
        <f t="shared" si="20"/>
        <v>0</v>
      </c>
      <c r="G62" s="9">
        <f t="shared" si="20"/>
        <v>0</v>
      </c>
      <c r="H62" s="9">
        <f t="shared" si="20"/>
        <v>0</v>
      </c>
    </row>
    <row r="64" spans="1:13" ht="18.75">
      <c r="A64" s="491" t="s">
        <v>561</v>
      </c>
      <c r="B64" s="492"/>
      <c r="C64" s="492"/>
      <c r="D64" s="492"/>
      <c r="E64" s="492"/>
      <c r="F64" s="492"/>
      <c r="G64" s="492"/>
      <c r="H64" s="493"/>
    </row>
    <row r="65" spans="1:8">
      <c r="A65" s="494" t="s">
        <v>0</v>
      </c>
      <c r="B65" s="220">
        <v>0.1</v>
      </c>
      <c r="C65" s="220">
        <f>B65+0.05</f>
        <v>0.15000000000000002</v>
      </c>
      <c r="D65" s="220">
        <f t="shared" ref="D65:G65" si="21">C65+0.05</f>
        <v>0.2</v>
      </c>
      <c r="E65" s="220">
        <f t="shared" si="21"/>
        <v>0.25</v>
      </c>
      <c r="F65" s="220">
        <f t="shared" si="21"/>
        <v>0.3</v>
      </c>
      <c r="G65" s="220">
        <f t="shared" si="21"/>
        <v>0.35</v>
      </c>
      <c r="H65" s="220">
        <f>G65+0.05</f>
        <v>0.39999999999999997</v>
      </c>
    </row>
    <row r="66" spans="1:8">
      <c r="A66" s="495"/>
      <c r="B66" s="213" t="s">
        <v>2</v>
      </c>
      <c r="C66" s="213" t="s">
        <v>3</v>
      </c>
      <c r="D66" s="213" t="s">
        <v>4</v>
      </c>
      <c r="E66" s="213" t="s">
        <v>5</v>
      </c>
      <c r="F66" s="213" t="s">
        <v>6</v>
      </c>
      <c r="G66" s="213" t="s">
        <v>169</v>
      </c>
      <c r="H66" s="213" t="s">
        <v>168</v>
      </c>
    </row>
    <row r="67" spans="1:8">
      <c r="A67" s="9" t="str">
        <f t="shared" ref="A67:A87" si="22">A42</f>
        <v>Soybean</v>
      </c>
      <c r="B67" s="9">
        <f>H14*$B$65*0</f>
        <v>0</v>
      </c>
      <c r="C67" s="9">
        <f>(B67/B$65)*C$65</f>
        <v>0</v>
      </c>
      <c r="D67" s="9">
        <f t="shared" ref="D67:H68" si="23">(C67/C$65)*D$65</f>
        <v>0</v>
      </c>
      <c r="E67" s="9">
        <f t="shared" si="23"/>
        <v>0</v>
      </c>
      <c r="F67" s="9">
        <f t="shared" si="23"/>
        <v>0</v>
      </c>
      <c r="G67" s="9">
        <f t="shared" si="23"/>
        <v>0</v>
      </c>
      <c r="H67" s="9">
        <f t="shared" si="23"/>
        <v>0</v>
      </c>
    </row>
    <row r="68" spans="1:8">
      <c r="A68" s="9" t="str">
        <f t="shared" si="22"/>
        <v>Red Gram/Tur</v>
      </c>
      <c r="B68" s="9">
        <f>H15*$B$65*0</f>
        <v>0</v>
      </c>
      <c r="C68" s="9">
        <f>(B68/B$65)*C$65</f>
        <v>0</v>
      </c>
      <c r="D68" s="9">
        <f t="shared" si="23"/>
        <v>0</v>
      </c>
      <c r="E68" s="9">
        <f t="shared" si="23"/>
        <v>0</v>
      </c>
      <c r="F68" s="9">
        <f t="shared" si="23"/>
        <v>0</v>
      </c>
      <c r="G68" s="9">
        <f t="shared" si="23"/>
        <v>0</v>
      </c>
      <c r="H68" s="9">
        <f t="shared" si="23"/>
        <v>0</v>
      </c>
    </row>
    <row r="69" spans="1:8">
      <c r="A69" s="9" t="str">
        <f t="shared" si="22"/>
        <v>Paddy/Rice</v>
      </c>
      <c r="B69" s="9">
        <f t="shared" ref="B69:B75" si="24">H16*$B$65</f>
        <v>0</v>
      </c>
      <c r="C69" s="9">
        <f t="shared" ref="C69:H69" si="25">(B69/B$65)*C$65</f>
        <v>0</v>
      </c>
      <c r="D69" s="9">
        <f t="shared" si="25"/>
        <v>0</v>
      </c>
      <c r="E69" s="9">
        <f t="shared" si="25"/>
        <v>0</v>
      </c>
      <c r="F69" s="9">
        <f t="shared" si="25"/>
        <v>0</v>
      </c>
      <c r="G69" s="9">
        <f t="shared" si="25"/>
        <v>0</v>
      </c>
      <c r="H69" s="9">
        <f t="shared" si="25"/>
        <v>0</v>
      </c>
    </row>
    <row r="70" spans="1:8">
      <c r="A70" s="9" t="str">
        <f t="shared" si="22"/>
        <v>Green Gram/ Moong</v>
      </c>
      <c r="B70" s="9">
        <f>H17*$B$65*0</f>
        <v>0</v>
      </c>
      <c r="C70" s="9">
        <f t="shared" ref="C70:H70" si="26">(B70/B$65)*C$65</f>
        <v>0</v>
      </c>
      <c r="D70" s="9">
        <f t="shared" si="26"/>
        <v>0</v>
      </c>
      <c r="E70" s="9">
        <f t="shared" si="26"/>
        <v>0</v>
      </c>
      <c r="F70" s="9">
        <f t="shared" si="26"/>
        <v>0</v>
      </c>
      <c r="G70" s="9">
        <f t="shared" si="26"/>
        <v>0</v>
      </c>
      <c r="H70" s="9">
        <f t="shared" si="26"/>
        <v>0</v>
      </c>
    </row>
    <row r="71" spans="1:8">
      <c r="A71" s="9" t="str">
        <f t="shared" si="22"/>
        <v>Maize</v>
      </c>
      <c r="B71" s="9">
        <f t="shared" si="24"/>
        <v>0</v>
      </c>
      <c r="C71" s="9">
        <f t="shared" ref="C71:H71" si="27">(B71/B$65)*C$65</f>
        <v>0</v>
      </c>
      <c r="D71" s="9">
        <f t="shared" si="27"/>
        <v>0</v>
      </c>
      <c r="E71" s="9">
        <f t="shared" si="27"/>
        <v>0</v>
      </c>
      <c r="F71" s="9">
        <f t="shared" si="27"/>
        <v>0</v>
      </c>
      <c r="G71" s="9">
        <f t="shared" si="27"/>
        <v>0</v>
      </c>
      <c r="H71" s="9">
        <f t="shared" si="27"/>
        <v>0</v>
      </c>
    </row>
    <row r="72" spans="1:8">
      <c r="A72" s="9" t="str">
        <f t="shared" si="22"/>
        <v>Black Gram/Udid</v>
      </c>
      <c r="B72" s="9">
        <f>H19*$B$65*0</f>
        <v>0</v>
      </c>
      <c r="C72" s="9">
        <f t="shared" ref="C72:H72" si="28">(B72/B$65)*C$65</f>
        <v>0</v>
      </c>
      <c r="D72" s="9">
        <f t="shared" si="28"/>
        <v>0</v>
      </c>
      <c r="E72" s="9">
        <f t="shared" si="28"/>
        <v>0</v>
      </c>
      <c r="F72" s="9">
        <f t="shared" si="28"/>
        <v>0</v>
      </c>
      <c r="G72" s="9">
        <f t="shared" si="28"/>
        <v>0</v>
      </c>
      <c r="H72" s="9">
        <f t="shared" si="28"/>
        <v>0</v>
      </c>
    </row>
    <row r="73" spans="1:8">
      <c r="A73" s="9" t="str">
        <f t="shared" si="22"/>
        <v>Bajra</v>
      </c>
      <c r="B73" s="9">
        <f t="shared" si="24"/>
        <v>0</v>
      </c>
      <c r="C73" s="9">
        <f t="shared" ref="C73:H73" si="29">(B73/B$65)*C$65</f>
        <v>0</v>
      </c>
      <c r="D73" s="9">
        <f t="shared" si="29"/>
        <v>0</v>
      </c>
      <c r="E73" s="9">
        <f t="shared" si="29"/>
        <v>0</v>
      </c>
      <c r="F73" s="9">
        <f t="shared" si="29"/>
        <v>0</v>
      </c>
      <c r="G73" s="9">
        <f t="shared" si="29"/>
        <v>0</v>
      </c>
      <c r="H73" s="9">
        <f t="shared" si="29"/>
        <v>0</v>
      </c>
    </row>
    <row r="74" spans="1:8">
      <c r="A74" s="9" t="str">
        <f t="shared" si="22"/>
        <v>Jawar</v>
      </c>
      <c r="B74" s="9">
        <f t="shared" si="24"/>
        <v>0</v>
      </c>
      <c r="C74" s="9">
        <f t="shared" ref="C74:H74" si="30">(B74/B$65)*C$65</f>
        <v>0</v>
      </c>
      <c r="D74" s="9">
        <f t="shared" si="30"/>
        <v>0</v>
      </c>
      <c r="E74" s="9">
        <f t="shared" si="30"/>
        <v>0</v>
      </c>
      <c r="F74" s="9">
        <f t="shared" si="30"/>
        <v>0</v>
      </c>
      <c r="G74" s="9">
        <f t="shared" si="30"/>
        <v>0</v>
      </c>
      <c r="H74" s="9">
        <f t="shared" si="30"/>
        <v>0</v>
      </c>
    </row>
    <row r="75" spans="1:8">
      <c r="A75" s="9" t="str">
        <f t="shared" si="22"/>
        <v>Sunflower</v>
      </c>
      <c r="B75" s="9">
        <f t="shared" si="24"/>
        <v>0</v>
      </c>
      <c r="C75" s="9">
        <f t="shared" ref="C75:H75" si="31">(B75/B$65)*C$65</f>
        <v>0</v>
      </c>
      <c r="D75" s="9">
        <f t="shared" si="31"/>
        <v>0</v>
      </c>
      <c r="E75" s="9">
        <f t="shared" si="31"/>
        <v>0</v>
      </c>
      <c r="F75" s="9">
        <f t="shared" si="31"/>
        <v>0</v>
      </c>
      <c r="G75" s="9">
        <f t="shared" si="31"/>
        <v>0</v>
      </c>
      <c r="H75" s="9">
        <f t="shared" si="31"/>
        <v>0</v>
      </c>
    </row>
    <row r="76" spans="1:8">
      <c r="A76" s="9" t="str">
        <f t="shared" si="22"/>
        <v>Wheat</v>
      </c>
      <c r="B76" s="9">
        <f>H24*$B$65*0</f>
        <v>0</v>
      </c>
      <c r="C76" s="9">
        <f t="shared" ref="C76:H76" si="32">(B76/B$65)*C$65</f>
        <v>0</v>
      </c>
      <c r="D76" s="9">
        <f t="shared" si="32"/>
        <v>0</v>
      </c>
      <c r="E76" s="9">
        <f t="shared" si="32"/>
        <v>0</v>
      </c>
      <c r="F76" s="9">
        <f t="shared" si="32"/>
        <v>0</v>
      </c>
      <c r="G76" s="9">
        <f t="shared" si="32"/>
        <v>0</v>
      </c>
      <c r="H76" s="9">
        <f t="shared" si="32"/>
        <v>0</v>
      </c>
    </row>
    <row r="77" spans="1:8">
      <c r="A77" s="9" t="str">
        <f t="shared" si="22"/>
        <v>Bengal Gram/Channa</v>
      </c>
      <c r="B77" s="9">
        <f>H25*$B$65*0</f>
        <v>0</v>
      </c>
      <c r="C77" s="9">
        <f t="shared" ref="C77:H77" si="33">(B77/B$65)*C$65</f>
        <v>0</v>
      </c>
      <c r="D77" s="9">
        <f t="shared" si="33"/>
        <v>0</v>
      </c>
      <c r="E77" s="9">
        <f t="shared" si="33"/>
        <v>0</v>
      </c>
      <c r="F77" s="9">
        <f t="shared" si="33"/>
        <v>0</v>
      </c>
      <c r="G77" s="9">
        <f t="shared" si="33"/>
        <v>0</v>
      </c>
      <c r="H77" s="9">
        <f t="shared" si="33"/>
        <v>0</v>
      </c>
    </row>
    <row r="78" spans="1:8">
      <c r="A78" s="9" t="str">
        <f t="shared" si="22"/>
        <v>Jawar</v>
      </c>
      <c r="B78" s="9">
        <f t="shared" ref="B78:B83" si="34">H26*$B$65</f>
        <v>0</v>
      </c>
      <c r="C78" s="9">
        <f t="shared" ref="C78:H78" si="35">(B78/B$65)*C$65</f>
        <v>0</v>
      </c>
      <c r="D78" s="9">
        <f t="shared" si="35"/>
        <v>0</v>
      </c>
      <c r="E78" s="9">
        <f t="shared" si="35"/>
        <v>0</v>
      </c>
      <c r="F78" s="9">
        <f t="shared" si="35"/>
        <v>0</v>
      </c>
      <c r="G78" s="9">
        <f t="shared" si="35"/>
        <v>0</v>
      </c>
      <c r="H78" s="9">
        <f t="shared" si="35"/>
        <v>0</v>
      </c>
    </row>
    <row r="79" spans="1:8">
      <c r="A79" s="9" t="str">
        <f t="shared" si="22"/>
        <v>Maize</v>
      </c>
      <c r="B79" s="9">
        <f t="shared" si="34"/>
        <v>0</v>
      </c>
      <c r="C79" s="9">
        <f t="shared" ref="C79:H79" si="36">(B79/B$65)*C$65</f>
        <v>0</v>
      </c>
      <c r="D79" s="9">
        <f t="shared" si="36"/>
        <v>0</v>
      </c>
      <c r="E79" s="9">
        <f t="shared" si="36"/>
        <v>0</v>
      </c>
      <c r="F79" s="9">
        <f t="shared" si="36"/>
        <v>0</v>
      </c>
      <c r="G79" s="9">
        <f t="shared" si="36"/>
        <v>0</v>
      </c>
      <c r="H79" s="9">
        <f t="shared" si="36"/>
        <v>0</v>
      </c>
    </row>
    <row r="80" spans="1:8">
      <c r="A80" s="9" t="str">
        <f t="shared" si="22"/>
        <v>Safflower</v>
      </c>
      <c r="B80" s="9">
        <f t="shared" si="34"/>
        <v>0</v>
      </c>
      <c r="C80" s="9">
        <f t="shared" ref="C80:H80" si="37">(B80/B$65)*C$65</f>
        <v>0</v>
      </c>
      <c r="D80" s="9">
        <f t="shared" si="37"/>
        <v>0</v>
      </c>
      <c r="E80" s="9">
        <f t="shared" si="37"/>
        <v>0</v>
      </c>
      <c r="F80" s="9">
        <f t="shared" si="37"/>
        <v>0</v>
      </c>
      <c r="G80" s="9">
        <f t="shared" si="37"/>
        <v>0</v>
      </c>
      <c r="H80" s="9">
        <f t="shared" si="37"/>
        <v>0</v>
      </c>
    </row>
    <row r="81" spans="1:8">
      <c r="A81" s="9">
        <f t="shared" si="22"/>
        <v>0</v>
      </c>
      <c r="B81" s="9">
        <f t="shared" si="34"/>
        <v>0</v>
      </c>
      <c r="C81" s="9">
        <f t="shared" ref="C81:H81" si="38">(B81/B$65)*C$65</f>
        <v>0</v>
      </c>
      <c r="D81" s="9">
        <f t="shared" si="38"/>
        <v>0</v>
      </c>
      <c r="E81" s="9">
        <f t="shared" si="38"/>
        <v>0</v>
      </c>
      <c r="F81" s="9">
        <f t="shared" si="38"/>
        <v>0</v>
      </c>
      <c r="G81" s="9">
        <f t="shared" si="38"/>
        <v>0</v>
      </c>
      <c r="H81" s="9">
        <f t="shared" si="38"/>
        <v>0</v>
      </c>
    </row>
    <row r="82" spans="1:8">
      <c r="A82" s="9">
        <f t="shared" si="22"/>
        <v>0</v>
      </c>
      <c r="B82" s="9">
        <f t="shared" si="34"/>
        <v>0</v>
      </c>
      <c r="C82" s="9">
        <f t="shared" ref="C82:H82" si="39">(B82/B$65)*C$65</f>
        <v>0</v>
      </c>
      <c r="D82" s="9">
        <f t="shared" si="39"/>
        <v>0</v>
      </c>
      <c r="E82" s="9">
        <f t="shared" si="39"/>
        <v>0</v>
      </c>
      <c r="F82" s="9">
        <f t="shared" si="39"/>
        <v>0</v>
      </c>
      <c r="G82" s="9">
        <f t="shared" si="39"/>
        <v>0</v>
      </c>
      <c r="H82" s="9">
        <f t="shared" si="39"/>
        <v>0</v>
      </c>
    </row>
    <row r="83" spans="1:8">
      <c r="A83" s="9">
        <f t="shared" si="22"/>
        <v>0</v>
      </c>
      <c r="B83" s="9">
        <f t="shared" si="34"/>
        <v>0</v>
      </c>
      <c r="C83" s="9">
        <f t="shared" ref="C83:H83" si="40">(B83/B$65)*C$65</f>
        <v>0</v>
      </c>
      <c r="D83" s="9">
        <f t="shared" si="40"/>
        <v>0</v>
      </c>
      <c r="E83" s="9">
        <f t="shared" si="40"/>
        <v>0</v>
      </c>
      <c r="F83" s="9">
        <f t="shared" si="40"/>
        <v>0</v>
      </c>
      <c r="G83" s="9">
        <f t="shared" si="40"/>
        <v>0</v>
      </c>
      <c r="H83" s="9">
        <f t="shared" si="40"/>
        <v>0</v>
      </c>
    </row>
    <row r="84" spans="1:8">
      <c r="A84" s="9" t="str">
        <f t="shared" si="22"/>
        <v>Groundnut</v>
      </c>
      <c r="B84" s="9">
        <f>H33*$B$65</f>
        <v>0</v>
      </c>
      <c r="C84" s="9">
        <f t="shared" ref="C84:H84" si="41">(B84/B$65)*C$65</f>
        <v>0</v>
      </c>
      <c r="D84" s="9">
        <f t="shared" si="41"/>
        <v>0</v>
      </c>
      <c r="E84" s="9">
        <f t="shared" si="41"/>
        <v>0</v>
      </c>
      <c r="F84" s="9">
        <f t="shared" si="41"/>
        <v>0</v>
      </c>
      <c r="G84" s="9">
        <f t="shared" si="41"/>
        <v>0</v>
      </c>
      <c r="H84" s="9">
        <f t="shared" si="41"/>
        <v>0</v>
      </c>
    </row>
    <row r="85" spans="1:8">
      <c r="A85" s="9">
        <f t="shared" si="22"/>
        <v>0</v>
      </c>
      <c r="B85" s="9">
        <f>H34*$B$65</f>
        <v>0</v>
      </c>
      <c r="C85" s="9">
        <f t="shared" ref="C85:H85" si="42">(B85/B$65)*C$65</f>
        <v>0</v>
      </c>
      <c r="D85" s="9">
        <f t="shared" si="42"/>
        <v>0</v>
      </c>
      <c r="E85" s="9">
        <f t="shared" si="42"/>
        <v>0</v>
      </c>
      <c r="F85" s="9">
        <f t="shared" si="42"/>
        <v>0</v>
      </c>
      <c r="G85" s="9">
        <f t="shared" si="42"/>
        <v>0</v>
      </c>
      <c r="H85" s="9">
        <f t="shared" si="42"/>
        <v>0</v>
      </c>
    </row>
    <row r="86" spans="1:8">
      <c r="A86" s="9">
        <f t="shared" si="22"/>
        <v>0</v>
      </c>
      <c r="B86" s="9">
        <f>H35*$B$65</f>
        <v>0</v>
      </c>
      <c r="C86" s="9">
        <f t="shared" ref="C86:H86" si="43">(B86/B$65)*C$65</f>
        <v>0</v>
      </c>
      <c r="D86" s="9">
        <f t="shared" si="43"/>
        <v>0</v>
      </c>
      <c r="E86" s="9">
        <f t="shared" si="43"/>
        <v>0</v>
      </c>
      <c r="F86" s="9">
        <f t="shared" si="43"/>
        <v>0</v>
      </c>
      <c r="G86" s="9">
        <f t="shared" si="43"/>
        <v>0</v>
      </c>
      <c r="H86" s="9">
        <f t="shared" si="43"/>
        <v>0</v>
      </c>
    </row>
    <row r="87" spans="1:8">
      <c r="A87" s="9">
        <f t="shared" si="22"/>
        <v>0</v>
      </c>
      <c r="B87" s="9">
        <f>H36*$B$65</f>
        <v>0</v>
      </c>
      <c r="C87" s="9">
        <f t="shared" ref="C87:H87" si="44">(B87/B$65)*C$65</f>
        <v>0</v>
      </c>
      <c r="D87" s="9">
        <f t="shared" si="44"/>
        <v>0</v>
      </c>
      <c r="E87" s="9">
        <f t="shared" si="44"/>
        <v>0</v>
      </c>
      <c r="F87" s="9">
        <f t="shared" si="44"/>
        <v>0</v>
      </c>
      <c r="G87" s="9">
        <f t="shared" si="44"/>
        <v>0</v>
      </c>
      <c r="H87" s="9">
        <f t="shared" si="44"/>
        <v>0</v>
      </c>
    </row>
    <row r="89" spans="1:8">
      <c r="A89" s="496" t="s">
        <v>562</v>
      </c>
      <c r="B89" s="497"/>
      <c r="C89" s="497"/>
      <c r="D89" s="497"/>
      <c r="E89" s="497"/>
      <c r="F89" s="497"/>
      <c r="G89" s="497"/>
      <c r="H89" s="498"/>
    </row>
    <row r="90" spans="1:8">
      <c r="A90" s="480" t="s">
        <v>0</v>
      </c>
      <c r="B90" s="237">
        <v>0.65</v>
      </c>
      <c r="C90" s="238">
        <f>B90+0.05</f>
        <v>0.70000000000000007</v>
      </c>
      <c r="D90" s="238">
        <f t="shared" ref="D90:G90" si="45">C90+0.05</f>
        <v>0.75000000000000011</v>
      </c>
      <c r="E90" s="238">
        <f t="shared" si="45"/>
        <v>0.80000000000000016</v>
      </c>
      <c r="F90" s="238">
        <f t="shared" si="45"/>
        <v>0.8500000000000002</v>
      </c>
      <c r="G90" s="238">
        <f t="shared" si="45"/>
        <v>0.90000000000000024</v>
      </c>
      <c r="H90" s="238">
        <f>G90+0.05</f>
        <v>0.95000000000000029</v>
      </c>
    </row>
    <row r="91" spans="1:8">
      <c r="A91" s="481"/>
      <c r="B91" s="213" t="s">
        <v>2</v>
      </c>
      <c r="C91" s="213" t="s">
        <v>3</v>
      </c>
      <c r="D91" s="213" t="s">
        <v>4</v>
      </c>
      <c r="E91" s="213" t="s">
        <v>5</v>
      </c>
      <c r="F91" s="213" t="s">
        <v>6</v>
      </c>
      <c r="G91" s="213" t="s">
        <v>169</v>
      </c>
      <c r="H91" s="213" t="s">
        <v>168</v>
      </c>
    </row>
    <row r="92" spans="1:8">
      <c r="A92" s="9" t="str">
        <f t="shared" ref="A92:A112" si="46">A67</f>
        <v>Soybean</v>
      </c>
      <c r="B92" s="9">
        <f>D14*$B$90*0</f>
        <v>0</v>
      </c>
      <c r="C92" s="9">
        <f t="shared" ref="C92:H92" si="47">(B92/B$90)*C$90</f>
        <v>0</v>
      </c>
      <c r="D92" s="9">
        <f t="shared" si="47"/>
        <v>0</v>
      </c>
      <c r="E92" s="9">
        <f t="shared" si="47"/>
        <v>0</v>
      </c>
      <c r="F92" s="9">
        <f t="shared" si="47"/>
        <v>0</v>
      </c>
      <c r="G92" s="9">
        <f t="shared" si="47"/>
        <v>0</v>
      </c>
      <c r="H92" s="9">
        <f t="shared" si="47"/>
        <v>0</v>
      </c>
    </row>
    <row r="93" spans="1:8">
      <c r="A93" s="9" t="str">
        <f t="shared" si="46"/>
        <v>Red Gram/Tur</v>
      </c>
      <c r="B93" s="9">
        <f>D15*$B$90*0</f>
        <v>0</v>
      </c>
      <c r="C93" s="9">
        <f t="shared" ref="C93:C113" si="48">(B93/B$90)*C$90</f>
        <v>0</v>
      </c>
      <c r="D93" s="9">
        <f>(C93/C90)*D90</f>
        <v>0</v>
      </c>
      <c r="E93" s="9">
        <f t="shared" ref="E93:G93" si="49">(D93/D90)*E90</f>
        <v>0</v>
      </c>
      <c r="F93" s="9">
        <f t="shared" si="49"/>
        <v>0</v>
      </c>
      <c r="G93" s="9">
        <f t="shared" si="49"/>
        <v>0</v>
      </c>
      <c r="H93" s="9">
        <f>(G93/G90)*H90</f>
        <v>0</v>
      </c>
    </row>
    <row r="94" spans="1:8">
      <c r="A94" s="9" t="str">
        <f t="shared" si="46"/>
        <v>Paddy/Rice</v>
      </c>
      <c r="B94" s="9">
        <f t="shared" ref="B94:B100" si="50">D16*$B$90</f>
        <v>0</v>
      </c>
      <c r="C94" s="9">
        <f t="shared" si="48"/>
        <v>0</v>
      </c>
      <c r="D94" s="9">
        <f t="shared" ref="D94:H103" si="51">(C94/C$90)*D$90</f>
        <v>0</v>
      </c>
      <c r="E94" s="9">
        <f t="shared" si="51"/>
        <v>0</v>
      </c>
      <c r="F94" s="9">
        <f t="shared" si="51"/>
        <v>0</v>
      </c>
      <c r="G94" s="9">
        <f t="shared" si="51"/>
        <v>0</v>
      </c>
      <c r="H94" s="9">
        <f t="shared" si="51"/>
        <v>0</v>
      </c>
    </row>
    <row r="95" spans="1:8">
      <c r="A95" s="9" t="str">
        <f t="shared" si="46"/>
        <v>Green Gram/ Moong</v>
      </c>
      <c r="B95" s="9">
        <f>D17*$B$90*0</f>
        <v>0</v>
      </c>
      <c r="C95" s="9">
        <f t="shared" si="48"/>
        <v>0</v>
      </c>
      <c r="D95" s="9">
        <f t="shared" si="51"/>
        <v>0</v>
      </c>
      <c r="E95" s="9">
        <f t="shared" si="51"/>
        <v>0</v>
      </c>
      <c r="F95" s="9">
        <f t="shared" si="51"/>
        <v>0</v>
      </c>
      <c r="G95" s="9">
        <f t="shared" si="51"/>
        <v>0</v>
      </c>
      <c r="H95" s="9">
        <f t="shared" si="51"/>
        <v>0</v>
      </c>
    </row>
    <row r="96" spans="1:8">
      <c r="A96" s="9" t="str">
        <f t="shared" si="46"/>
        <v>Maize</v>
      </c>
      <c r="B96" s="9">
        <f t="shared" si="50"/>
        <v>0</v>
      </c>
      <c r="C96" s="9">
        <f t="shared" si="48"/>
        <v>0</v>
      </c>
      <c r="D96" s="9">
        <f t="shared" si="51"/>
        <v>0</v>
      </c>
      <c r="E96" s="9">
        <f t="shared" si="51"/>
        <v>0</v>
      </c>
      <c r="F96" s="9">
        <f t="shared" si="51"/>
        <v>0</v>
      </c>
      <c r="G96" s="9">
        <f t="shared" si="51"/>
        <v>0</v>
      </c>
      <c r="H96" s="9">
        <f t="shared" si="51"/>
        <v>0</v>
      </c>
    </row>
    <row r="97" spans="1:8">
      <c r="A97" s="9" t="str">
        <f t="shared" si="46"/>
        <v>Black Gram/Udid</v>
      </c>
      <c r="B97" s="9">
        <f>D19*$B$90*0</f>
        <v>0</v>
      </c>
      <c r="C97" s="9">
        <f t="shared" si="48"/>
        <v>0</v>
      </c>
      <c r="D97" s="9">
        <f t="shared" si="51"/>
        <v>0</v>
      </c>
      <c r="E97" s="9">
        <f t="shared" si="51"/>
        <v>0</v>
      </c>
      <c r="F97" s="9">
        <f t="shared" si="51"/>
        <v>0</v>
      </c>
      <c r="G97" s="9">
        <f t="shared" si="51"/>
        <v>0</v>
      </c>
      <c r="H97" s="9">
        <f t="shared" si="51"/>
        <v>0</v>
      </c>
    </row>
    <row r="98" spans="1:8">
      <c r="A98" s="9" t="str">
        <f t="shared" si="46"/>
        <v>Bajra</v>
      </c>
      <c r="B98" s="9">
        <f t="shared" si="50"/>
        <v>0</v>
      </c>
      <c r="C98" s="9">
        <f t="shared" si="48"/>
        <v>0</v>
      </c>
      <c r="D98" s="9">
        <f t="shared" si="51"/>
        <v>0</v>
      </c>
      <c r="E98" s="9">
        <f t="shared" si="51"/>
        <v>0</v>
      </c>
      <c r="F98" s="9">
        <f t="shared" si="51"/>
        <v>0</v>
      </c>
      <c r="G98" s="9">
        <f t="shared" si="51"/>
        <v>0</v>
      </c>
      <c r="H98" s="9">
        <f t="shared" si="51"/>
        <v>0</v>
      </c>
    </row>
    <row r="99" spans="1:8">
      <c r="A99" s="9" t="str">
        <f t="shared" si="46"/>
        <v>Jawar</v>
      </c>
      <c r="B99" s="9">
        <f t="shared" si="50"/>
        <v>0</v>
      </c>
      <c r="C99" s="9">
        <f t="shared" si="48"/>
        <v>0</v>
      </c>
      <c r="D99" s="9">
        <f t="shared" si="51"/>
        <v>0</v>
      </c>
      <c r="E99" s="9">
        <f t="shared" si="51"/>
        <v>0</v>
      </c>
      <c r="F99" s="9">
        <f t="shared" si="51"/>
        <v>0</v>
      </c>
      <c r="G99" s="9">
        <f t="shared" si="51"/>
        <v>0</v>
      </c>
      <c r="H99" s="9">
        <f t="shared" si="51"/>
        <v>0</v>
      </c>
    </row>
    <row r="100" spans="1:8">
      <c r="A100" s="9" t="str">
        <f t="shared" si="46"/>
        <v>Sunflower</v>
      </c>
      <c r="B100" s="9">
        <f t="shared" si="50"/>
        <v>0</v>
      </c>
      <c r="C100" s="9">
        <f t="shared" si="48"/>
        <v>0</v>
      </c>
      <c r="D100" s="9">
        <f t="shared" si="51"/>
        <v>0</v>
      </c>
      <c r="E100" s="9">
        <f t="shared" si="51"/>
        <v>0</v>
      </c>
      <c r="F100" s="9">
        <f t="shared" si="51"/>
        <v>0</v>
      </c>
      <c r="G100" s="9">
        <f t="shared" si="51"/>
        <v>0</v>
      </c>
      <c r="H100" s="9">
        <f t="shared" si="51"/>
        <v>0</v>
      </c>
    </row>
    <row r="101" spans="1:8">
      <c r="A101" s="9" t="str">
        <f t="shared" si="46"/>
        <v>Wheat</v>
      </c>
      <c r="B101" s="9">
        <f>D24*$B$90*0</f>
        <v>0</v>
      </c>
      <c r="C101" s="9">
        <f t="shared" si="48"/>
        <v>0</v>
      </c>
      <c r="D101" s="9">
        <f t="shared" si="51"/>
        <v>0</v>
      </c>
      <c r="E101" s="9">
        <f t="shared" si="51"/>
        <v>0</v>
      </c>
      <c r="F101" s="9">
        <f t="shared" si="51"/>
        <v>0</v>
      </c>
      <c r="G101" s="9">
        <f t="shared" si="51"/>
        <v>0</v>
      </c>
      <c r="H101" s="9">
        <f t="shared" si="51"/>
        <v>0</v>
      </c>
    </row>
    <row r="102" spans="1:8">
      <c r="A102" s="9" t="str">
        <f t="shared" si="46"/>
        <v>Bengal Gram/Channa</v>
      </c>
      <c r="B102" s="9">
        <f>D25*$B$90*0</f>
        <v>0</v>
      </c>
      <c r="C102" s="9">
        <f t="shared" si="48"/>
        <v>0</v>
      </c>
      <c r="D102" s="9">
        <f t="shared" si="51"/>
        <v>0</v>
      </c>
      <c r="E102" s="9">
        <f t="shared" si="51"/>
        <v>0</v>
      </c>
      <c r="F102" s="9">
        <f t="shared" si="51"/>
        <v>0</v>
      </c>
      <c r="G102" s="9">
        <f t="shared" si="51"/>
        <v>0</v>
      </c>
      <c r="H102" s="9">
        <f t="shared" si="51"/>
        <v>0</v>
      </c>
    </row>
    <row r="103" spans="1:8">
      <c r="A103" s="9" t="str">
        <f t="shared" si="46"/>
        <v>Jawar</v>
      </c>
      <c r="B103" s="9">
        <f t="shared" ref="B103:B108" si="52">D26*$B$90</f>
        <v>0</v>
      </c>
      <c r="C103" s="9">
        <f t="shared" si="48"/>
        <v>0</v>
      </c>
      <c r="D103" s="9">
        <f t="shared" si="51"/>
        <v>0</v>
      </c>
      <c r="E103" s="9">
        <f t="shared" si="51"/>
        <v>0</v>
      </c>
      <c r="F103" s="9">
        <f t="shared" si="51"/>
        <v>0</v>
      </c>
      <c r="G103" s="9">
        <f t="shared" si="51"/>
        <v>0</v>
      </c>
      <c r="H103" s="9">
        <f t="shared" si="51"/>
        <v>0</v>
      </c>
    </row>
    <row r="104" spans="1:8">
      <c r="A104" s="9" t="str">
        <f t="shared" si="46"/>
        <v>Maize</v>
      </c>
      <c r="B104" s="9">
        <f t="shared" si="52"/>
        <v>0</v>
      </c>
      <c r="C104" s="9">
        <f t="shared" si="48"/>
        <v>0</v>
      </c>
      <c r="D104" s="9">
        <f t="shared" ref="D104:H113" si="53">(C104/C$90)*D$90</f>
        <v>0</v>
      </c>
      <c r="E104" s="9">
        <f t="shared" si="53"/>
        <v>0</v>
      </c>
      <c r="F104" s="9">
        <f t="shared" si="53"/>
        <v>0</v>
      </c>
      <c r="G104" s="9">
        <f t="shared" si="53"/>
        <v>0</v>
      </c>
      <c r="H104" s="9">
        <f t="shared" si="53"/>
        <v>0</v>
      </c>
    </row>
    <row r="105" spans="1:8">
      <c r="A105" s="9" t="str">
        <f t="shared" si="46"/>
        <v>Safflower</v>
      </c>
      <c r="B105" s="9">
        <f t="shared" si="52"/>
        <v>0</v>
      </c>
      <c r="C105" s="9">
        <f t="shared" si="48"/>
        <v>0</v>
      </c>
      <c r="D105" s="9">
        <f t="shared" si="53"/>
        <v>0</v>
      </c>
      <c r="E105" s="9">
        <f t="shared" si="53"/>
        <v>0</v>
      </c>
      <c r="F105" s="9">
        <f t="shared" si="53"/>
        <v>0</v>
      </c>
      <c r="G105" s="9">
        <f t="shared" si="53"/>
        <v>0</v>
      </c>
      <c r="H105" s="9">
        <f t="shared" si="53"/>
        <v>0</v>
      </c>
    </row>
    <row r="106" spans="1:8">
      <c r="A106" s="9">
        <f t="shared" si="46"/>
        <v>0</v>
      </c>
      <c r="B106" s="9">
        <f t="shared" si="52"/>
        <v>0</v>
      </c>
      <c r="C106" s="9">
        <f t="shared" si="48"/>
        <v>0</v>
      </c>
      <c r="D106" s="9">
        <f t="shared" si="53"/>
        <v>0</v>
      </c>
      <c r="E106" s="9">
        <f t="shared" si="53"/>
        <v>0</v>
      </c>
      <c r="F106" s="9">
        <f t="shared" si="53"/>
        <v>0</v>
      </c>
      <c r="G106" s="9">
        <f t="shared" si="53"/>
        <v>0</v>
      </c>
      <c r="H106" s="9">
        <f t="shared" si="53"/>
        <v>0</v>
      </c>
    </row>
    <row r="107" spans="1:8">
      <c r="A107" s="9">
        <f t="shared" si="46"/>
        <v>0</v>
      </c>
      <c r="B107" s="9">
        <f t="shared" si="52"/>
        <v>0</v>
      </c>
      <c r="C107" s="9">
        <f t="shared" si="48"/>
        <v>0</v>
      </c>
      <c r="D107" s="9">
        <f t="shared" si="53"/>
        <v>0</v>
      </c>
      <c r="E107" s="9">
        <f t="shared" si="53"/>
        <v>0</v>
      </c>
      <c r="F107" s="9">
        <f t="shared" si="53"/>
        <v>0</v>
      </c>
      <c r="G107" s="9">
        <f t="shared" si="53"/>
        <v>0</v>
      </c>
      <c r="H107" s="9">
        <f t="shared" si="53"/>
        <v>0</v>
      </c>
    </row>
    <row r="108" spans="1:8">
      <c r="A108" s="9">
        <f t="shared" si="46"/>
        <v>0</v>
      </c>
      <c r="B108" s="9">
        <f t="shared" si="52"/>
        <v>0</v>
      </c>
      <c r="C108" s="9">
        <f t="shared" si="48"/>
        <v>0</v>
      </c>
      <c r="D108" s="9">
        <f t="shared" si="53"/>
        <v>0</v>
      </c>
      <c r="E108" s="9">
        <f t="shared" si="53"/>
        <v>0</v>
      </c>
      <c r="F108" s="9">
        <f t="shared" si="53"/>
        <v>0</v>
      </c>
      <c r="G108" s="9">
        <f t="shared" si="53"/>
        <v>0</v>
      </c>
      <c r="H108" s="9">
        <f t="shared" si="53"/>
        <v>0</v>
      </c>
    </row>
    <row r="109" spans="1:8">
      <c r="A109" s="9" t="str">
        <f t="shared" si="46"/>
        <v>Groundnut</v>
      </c>
      <c r="B109" s="9">
        <f>D33*$B$90</f>
        <v>0</v>
      </c>
      <c r="C109" s="9">
        <f t="shared" si="48"/>
        <v>0</v>
      </c>
      <c r="D109" s="9">
        <f t="shared" si="53"/>
        <v>0</v>
      </c>
      <c r="E109" s="9">
        <f t="shared" si="53"/>
        <v>0</v>
      </c>
      <c r="F109" s="9">
        <f t="shared" si="53"/>
        <v>0</v>
      </c>
      <c r="G109" s="9">
        <f t="shared" si="53"/>
        <v>0</v>
      </c>
      <c r="H109" s="9">
        <f t="shared" si="53"/>
        <v>0</v>
      </c>
    </row>
    <row r="110" spans="1:8">
      <c r="A110" s="9">
        <f t="shared" si="46"/>
        <v>0</v>
      </c>
      <c r="B110" s="9">
        <f>D34*$B$90</f>
        <v>0</v>
      </c>
      <c r="C110" s="9">
        <f t="shared" si="48"/>
        <v>0</v>
      </c>
      <c r="D110" s="9">
        <f t="shared" si="53"/>
        <v>0</v>
      </c>
      <c r="E110" s="9">
        <f t="shared" si="53"/>
        <v>0</v>
      </c>
      <c r="F110" s="9">
        <f t="shared" si="53"/>
        <v>0</v>
      </c>
      <c r="G110" s="9">
        <f t="shared" si="53"/>
        <v>0</v>
      </c>
      <c r="H110" s="9">
        <f t="shared" si="53"/>
        <v>0</v>
      </c>
    </row>
    <row r="111" spans="1:8">
      <c r="A111" s="9">
        <f t="shared" si="46"/>
        <v>0</v>
      </c>
      <c r="B111" s="9">
        <f>D34*$B$90</f>
        <v>0</v>
      </c>
      <c r="C111" s="9">
        <f t="shared" si="48"/>
        <v>0</v>
      </c>
      <c r="D111" s="9">
        <f t="shared" si="53"/>
        <v>0</v>
      </c>
      <c r="E111" s="9">
        <f t="shared" si="53"/>
        <v>0</v>
      </c>
      <c r="F111" s="9">
        <f t="shared" si="53"/>
        <v>0</v>
      </c>
      <c r="G111" s="9">
        <f t="shared" si="53"/>
        <v>0</v>
      </c>
      <c r="H111" s="9">
        <f t="shared" si="53"/>
        <v>0</v>
      </c>
    </row>
    <row r="112" spans="1:8">
      <c r="A112" s="9">
        <f t="shared" si="46"/>
        <v>0</v>
      </c>
      <c r="B112" s="9">
        <f>D36*$B$90</f>
        <v>0</v>
      </c>
      <c r="C112" s="9">
        <f t="shared" si="48"/>
        <v>0</v>
      </c>
      <c r="D112" s="9">
        <f t="shared" si="53"/>
        <v>0</v>
      </c>
      <c r="E112" s="9">
        <f t="shared" si="53"/>
        <v>0</v>
      </c>
      <c r="F112" s="9">
        <f t="shared" si="53"/>
        <v>0</v>
      </c>
      <c r="G112" s="9">
        <f t="shared" si="53"/>
        <v>0</v>
      </c>
      <c r="H112" s="9">
        <f t="shared" si="53"/>
        <v>0</v>
      </c>
    </row>
    <row r="113" spans="1:9">
      <c r="A113" s="9"/>
      <c r="B113" s="9">
        <f>D37*$B$90</f>
        <v>0</v>
      </c>
      <c r="C113" s="9">
        <f t="shared" si="48"/>
        <v>0</v>
      </c>
      <c r="D113" s="9">
        <f t="shared" si="53"/>
        <v>0</v>
      </c>
      <c r="E113" s="9">
        <f t="shared" si="53"/>
        <v>0</v>
      </c>
      <c r="F113" s="9">
        <f t="shared" si="53"/>
        <v>0</v>
      </c>
      <c r="G113" s="9">
        <f t="shared" si="53"/>
        <v>0</v>
      </c>
      <c r="H113" s="9">
        <f t="shared" si="53"/>
        <v>0</v>
      </c>
    </row>
    <row r="115" spans="1:9">
      <c r="C115" s="4"/>
      <c r="D115" s="6"/>
      <c r="E115" s="6"/>
      <c r="F115" s="6"/>
      <c r="G115" s="6"/>
      <c r="H115" s="6"/>
      <c r="I115" s="6"/>
    </row>
    <row r="116" spans="1:9">
      <c r="A116" t="s">
        <v>531</v>
      </c>
      <c r="C116" s="13"/>
      <c r="D116" s="13"/>
      <c r="E116" s="13"/>
      <c r="F116" s="13"/>
      <c r="G116" s="13"/>
      <c r="H116" s="13"/>
      <c r="I116" s="13"/>
    </row>
    <row r="117" spans="1:9">
      <c r="A117">
        <v>1</v>
      </c>
      <c r="B117" t="s">
        <v>584</v>
      </c>
    </row>
    <row r="118" spans="1:9">
      <c r="A118">
        <v>2</v>
      </c>
      <c r="B118" t="s">
        <v>585</v>
      </c>
    </row>
    <row r="119" spans="1:9">
      <c r="A119">
        <v>3</v>
      </c>
      <c r="B119" t="s">
        <v>534</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Z132"/>
  <sheetViews>
    <sheetView view="pageBreakPreview" zoomScale="80" zoomScaleSheetLayoutView="80" workbookViewId="0">
      <selection activeCell="C4" sqref="C4"/>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4" t="s">
        <v>489</v>
      </c>
      <c r="B1" s="424"/>
      <c r="C1" s="424"/>
      <c r="D1" s="424"/>
      <c r="E1" s="424"/>
      <c r="F1" s="424"/>
      <c r="G1" s="424"/>
      <c r="H1" s="424"/>
    </row>
    <row r="2" spans="1:26">
      <c r="B2" s="4"/>
    </row>
    <row r="3" spans="1:26" ht="18.75">
      <c r="A3" s="479" t="s">
        <v>563</v>
      </c>
      <c r="B3" s="479"/>
    </row>
    <row r="4" spans="1:26">
      <c r="A4" s="202" t="s">
        <v>0</v>
      </c>
      <c r="B4" s="213" t="s">
        <v>375</v>
      </c>
      <c r="C4" s="214"/>
      <c r="D4" s="214"/>
      <c r="E4" s="214"/>
      <c r="F4" s="214"/>
      <c r="G4" s="214"/>
      <c r="H4" s="214"/>
    </row>
    <row r="5" spans="1:26">
      <c r="A5" s="9" t="s">
        <v>482</v>
      </c>
      <c r="B5" s="198"/>
      <c r="D5" s="215"/>
      <c r="E5" s="215"/>
      <c r="F5" s="215"/>
      <c r="G5" s="215"/>
      <c r="H5" s="215"/>
    </row>
    <row r="6" spans="1:26">
      <c r="A6" s="9" t="s">
        <v>483</v>
      </c>
      <c r="B6" s="198"/>
      <c r="D6" s="215"/>
      <c r="E6" s="215"/>
      <c r="F6" s="215"/>
      <c r="G6" s="215"/>
      <c r="H6" s="215"/>
    </row>
    <row r="7" spans="1:26">
      <c r="A7" s="2" t="s">
        <v>1</v>
      </c>
      <c r="B7" s="2">
        <f>B5+B6</f>
        <v>0</v>
      </c>
      <c r="C7" s="5"/>
      <c r="D7" s="216"/>
      <c r="E7" s="216"/>
      <c r="F7" s="216"/>
      <c r="G7" s="216"/>
      <c r="H7" s="216"/>
    </row>
    <row r="8" spans="1:26">
      <c r="A8" s="2" t="s">
        <v>484</v>
      </c>
      <c r="B8" s="230">
        <v>1</v>
      </c>
      <c r="C8" s="5"/>
      <c r="D8" s="5"/>
      <c r="E8" s="5"/>
      <c r="F8" s="5"/>
      <c r="G8" s="5"/>
      <c r="H8" s="5"/>
    </row>
    <row r="9" spans="1:26">
      <c r="A9" s="2" t="s">
        <v>485</v>
      </c>
      <c r="B9" s="2">
        <f>B7*B8</f>
        <v>0</v>
      </c>
      <c r="C9" s="216"/>
      <c r="D9" s="216"/>
      <c r="E9" s="216"/>
      <c r="F9" s="216"/>
      <c r="G9" s="216"/>
      <c r="H9" s="216"/>
    </row>
    <row r="10" spans="1:26">
      <c r="J10" t="s">
        <v>443</v>
      </c>
      <c r="O10" t="s">
        <v>439</v>
      </c>
      <c r="U10" t="s">
        <v>440</v>
      </c>
      <c r="Y10" t="s">
        <v>441</v>
      </c>
      <c r="Z10" t="s">
        <v>442</v>
      </c>
    </row>
    <row r="11" spans="1:26" ht="18.75">
      <c r="A11" s="424" t="s">
        <v>564</v>
      </c>
      <c r="B11" s="424"/>
      <c r="C11" s="424"/>
      <c r="D11" s="424"/>
      <c r="E11" s="424"/>
      <c r="F11" s="424"/>
      <c r="G11" s="424"/>
      <c r="H11" s="424"/>
      <c r="I11" s="5"/>
      <c r="J11" s="5"/>
      <c r="K11" s="5"/>
      <c r="L11" s="5"/>
      <c r="M11" s="5"/>
      <c r="N11" s="5"/>
      <c r="O11" s="5"/>
      <c r="P11" s="5"/>
    </row>
    <row r="12" spans="1:26">
      <c r="J12" s="3">
        <v>0.65</v>
      </c>
      <c r="K12" s="211">
        <f>J12+0.05</f>
        <v>0.70000000000000007</v>
      </c>
      <c r="L12" s="211">
        <f t="shared" ref="L12:N12" si="0">K12+0.05</f>
        <v>0.75000000000000011</v>
      </c>
      <c r="M12" s="211">
        <f t="shared" si="0"/>
        <v>0.80000000000000016</v>
      </c>
      <c r="N12" s="21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02" t="s">
        <v>379</v>
      </c>
      <c r="B13" s="202" t="s">
        <v>380</v>
      </c>
      <c r="C13" s="203" t="s">
        <v>435</v>
      </c>
      <c r="D13" s="203" t="s">
        <v>444</v>
      </c>
      <c r="E13" s="203" t="s">
        <v>445</v>
      </c>
      <c r="F13" s="203" t="s">
        <v>381</v>
      </c>
      <c r="G13" s="203" t="s">
        <v>436</v>
      </c>
      <c r="H13" s="203" t="s">
        <v>382</v>
      </c>
      <c r="O13" s="210" t="s">
        <v>2</v>
      </c>
      <c r="P13" s="210" t="s">
        <v>3</v>
      </c>
      <c r="Q13" s="210" t="s">
        <v>4</v>
      </c>
      <c r="R13" s="210" t="s">
        <v>5</v>
      </c>
      <c r="S13" s="210" t="s">
        <v>6</v>
      </c>
      <c r="T13" s="210" t="s">
        <v>2</v>
      </c>
      <c r="U13" s="210" t="s">
        <v>3</v>
      </c>
      <c r="V13" s="210" t="s">
        <v>4</v>
      </c>
      <c r="W13" s="210" t="s">
        <v>5</v>
      </c>
      <c r="X13" s="210" t="s">
        <v>6</v>
      </c>
    </row>
    <row r="14" spans="1:26">
      <c r="A14" s="483" t="s">
        <v>383</v>
      </c>
      <c r="B14" s="198" t="s">
        <v>472</v>
      </c>
      <c r="C14" s="208">
        <v>0</v>
      </c>
      <c r="D14" s="9">
        <f t="shared" ref="D14:D40" si="3">$B$9*C14</f>
        <v>0</v>
      </c>
      <c r="E14" s="199">
        <v>15</v>
      </c>
      <c r="F14" s="9">
        <f>D14*E14</f>
        <v>0</v>
      </c>
      <c r="G14" s="209">
        <v>0.1</v>
      </c>
      <c r="H14" s="9">
        <f>(F14-F14*G14)</f>
        <v>0</v>
      </c>
      <c r="J14">
        <f>$D$14*J12</f>
        <v>0</v>
      </c>
      <c r="K14">
        <f>$D$14*K12</f>
        <v>0</v>
      </c>
      <c r="L14">
        <f>$D$14*L12</f>
        <v>0</v>
      </c>
      <c r="M14">
        <f>$D$14*M12</f>
        <v>0</v>
      </c>
      <c r="N14">
        <f>$D$14*N12</f>
        <v>0</v>
      </c>
    </row>
    <row r="15" spans="1:26">
      <c r="A15" s="484"/>
      <c r="B15" s="198" t="s">
        <v>473</v>
      </c>
      <c r="C15" s="208">
        <v>0.1</v>
      </c>
      <c r="D15" s="9">
        <f t="shared" si="3"/>
        <v>0</v>
      </c>
      <c r="E15" s="199">
        <v>7</v>
      </c>
      <c r="F15" s="9">
        <f t="shared" ref="F15:F40" si="4">D15*E15</f>
        <v>0</v>
      </c>
      <c r="G15" s="209">
        <v>0.05</v>
      </c>
      <c r="H15" s="9">
        <f>(F15-F15*G15)</f>
        <v>0</v>
      </c>
    </row>
    <row r="16" spans="1:26">
      <c r="A16" s="484"/>
      <c r="B16" s="198" t="s">
        <v>474</v>
      </c>
      <c r="C16" s="208">
        <v>0</v>
      </c>
      <c r="D16" s="9">
        <f t="shared" si="3"/>
        <v>0</v>
      </c>
      <c r="E16" s="199">
        <v>4</v>
      </c>
      <c r="F16" s="9">
        <f t="shared" si="4"/>
        <v>0</v>
      </c>
      <c r="G16" s="209">
        <v>0</v>
      </c>
      <c r="H16" s="9">
        <f t="shared" ref="H16:H40" si="5">(F16-F16*G16)</f>
        <v>0</v>
      </c>
    </row>
    <row r="17" spans="1:8">
      <c r="A17" s="484"/>
      <c r="B17" s="198" t="s">
        <v>475</v>
      </c>
      <c r="C17" s="208">
        <v>0.05</v>
      </c>
      <c r="D17" s="9">
        <f t="shared" si="3"/>
        <v>0</v>
      </c>
      <c r="E17" s="199">
        <v>7</v>
      </c>
      <c r="F17" s="9">
        <f t="shared" si="4"/>
        <v>0</v>
      </c>
      <c r="G17" s="209">
        <v>0.02</v>
      </c>
      <c r="H17" s="9">
        <f t="shared" si="5"/>
        <v>0</v>
      </c>
    </row>
    <row r="18" spans="1:8">
      <c r="A18" s="484"/>
      <c r="B18" s="198" t="s">
        <v>477</v>
      </c>
      <c r="C18" s="208">
        <v>0</v>
      </c>
      <c r="D18" s="9">
        <f t="shared" si="3"/>
        <v>0</v>
      </c>
      <c r="E18" s="199">
        <v>20</v>
      </c>
      <c r="F18" s="9">
        <f t="shared" si="4"/>
        <v>0</v>
      </c>
      <c r="G18" s="209">
        <v>0</v>
      </c>
      <c r="H18" s="9">
        <f t="shared" si="5"/>
        <v>0</v>
      </c>
    </row>
    <row r="19" spans="1:8">
      <c r="A19" s="484"/>
      <c r="B19" s="198"/>
      <c r="C19" s="208">
        <v>0</v>
      </c>
      <c r="D19" s="9">
        <f t="shared" si="3"/>
        <v>0</v>
      </c>
      <c r="E19" s="199">
        <v>7</v>
      </c>
      <c r="F19" s="9">
        <f t="shared" si="4"/>
        <v>0</v>
      </c>
      <c r="G19" s="209">
        <v>0.1</v>
      </c>
      <c r="H19" s="9">
        <f t="shared" si="5"/>
        <v>0</v>
      </c>
    </row>
    <row r="20" spans="1:8">
      <c r="A20" s="484"/>
      <c r="B20" s="198"/>
      <c r="C20" s="208">
        <v>0</v>
      </c>
      <c r="D20" s="9">
        <f t="shared" si="3"/>
        <v>0</v>
      </c>
      <c r="E20" s="199">
        <v>6</v>
      </c>
      <c r="F20" s="9">
        <f t="shared" si="4"/>
        <v>0</v>
      </c>
      <c r="G20" s="209">
        <v>0.02</v>
      </c>
      <c r="H20" s="9">
        <f t="shared" si="5"/>
        <v>0</v>
      </c>
    </row>
    <row r="21" spans="1:8">
      <c r="A21" s="484"/>
      <c r="B21" s="198"/>
      <c r="C21" s="208">
        <v>0</v>
      </c>
      <c r="D21" s="9">
        <f t="shared" si="3"/>
        <v>0</v>
      </c>
      <c r="E21" s="199"/>
      <c r="F21" s="9">
        <f t="shared" si="4"/>
        <v>0</v>
      </c>
      <c r="G21" s="209">
        <v>0</v>
      </c>
      <c r="H21" s="9">
        <f t="shared" si="5"/>
        <v>0</v>
      </c>
    </row>
    <row r="22" spans="1:8">
      <c r="A22" s="485"/>
      <c r="B22" s="198"/>
      <c r="C22" s="208">
        <v>0</v>
      </c>
      <c r="D22" s="9">
        <f t="shared" si="3"/>
        <v>0</v>
      </c>
      <c r="E22" s="199"/>
      <c r="F22" s="9">
        <f t="shared" si="4"/>
        <v>0</v>
      </c>
      <c r="G22" s="209">
        <v>0</v>
      </c>
      <c r="H22" s="9">
        <f t="shared" si="5"/>
        <v>0</v>
      </c>
    </row>
    <row r="23" spans="1:8">
      <c r="A23" s="229" t="s">
        <v>490</v>
      </c>
      <c r="B23" s="223">
        <v>0</v>
      </c>
      <c r="C23" s="224">
        <f>B9*B23</f>
        <v>0</v>
      </c>
      <c r="D23" s="9"/>
      <c r="E23" s="199"/>
      <c r="F23" s="9"/>
      <c r="G23" s="209"/>
      <c r="H23" s="9"/>
    </row>
    <row r="24" spans="1:8">
      <c r="A24" s="483" t="s">
        <v>385</v>
      </c>
      <c r="B24" s="198" t="s">
        <v>472</v>
      </c>
      <c r="C24" s="208">
        <v>0</v>
      </c>
      <c r="D24" s="9">
        <f>C$23*C24</f>
        <v>0</v>
      </c>
      <c r="E24" s="199">
        <v>10</v>
      </c>
      <c r="F24" s="9">
        <f t="shared" si="4"/>
        <v>0</v>
      </c>
      <c r="G24" s="209">
        <v>0.1</v>
      </c>
      <c r="H24" s="9">
        <f t="shared" si="5"/>
        <v>0</v>
      </c>
    </row>
    <row r="25" spans="1:8">
      <c r="A25" s="484"/>
      <c r="B25" s="198" t="s">
        <v>473</v>
      </c>
      <c r="C25" s="208">
        <v>0.1</v>
      </c>
      <c r="D25" s="9">
        <f>C$23*C25</f>
        <v>0</v>
      </c>
      <c r="E25" s="199">
        <v>10</v>
      </c>
      <c r="F25" s="9">
        <f t="shared" si="4"/>
        <v>0</v>
      </c>
      <c r="G25" s="209">
        <v>0.1</v>
      </c>
      <c r="H25" s="9">
        <f t="shared" si="5"/>
        <v>0</v>
      </c>
    </row>
    <row r="26" spans="1:8">
      <c r="A26" s="484"/>
      <c r="B26" s="198" t="s">
        <v>474</v>
      </c>
      <c r="C26" s="208">
        <v>0</v>
      </c>
      <c r="D26" s="9">
        <f>C$23*C26</f>
        <v>0</v>
      </c>
      <c r="E26" s="199">
        <v>10</v>
      </c>
      <c r="F26" s="9">
        <f t="shared" si="4"/>
        <v>0</v>
      </c>
      <c r="G26" s="209">
        <v>0.05</v>
      </c>
      <c r="H26" s="9">
        <f t="shared" si="5"/>
        <v>0</v>
      </c>
    </row>
    <row r="27" spans="1:8">
      <c r="A27" s="484"/>
      <c r="B27" s="198" t="s">
        <v>475</v>
      </c>
      <c r="C27" s="208">
        <v>0</v>
      </c>
      <c r="D27" s="9">
        <f t="shared" ref="D27:D31" si="6">C$23*C27</f>
        <v>0</v>
      </c>
      <c r="E27" s="199">
        <v>20</v>
      </c>
      <c r="F27" s="9">
        <f t="shared" si="4"/>
        <v>0</v>
      </c>
      <c r="G27" s="209">
        <v>0</v>
      </c>
      <c r="H27" s="9">
        <f t="shared" si="5"/>
        <v>0</v>
      </c>
    </row>
    <row r="28" spans="1:8">
      <c r="A28" s="484"/>
      <c r="B28" s="198" t="s">
        <v>476</v>
      </c>
      <c r="C28" s="208">
        <v>0</v>
      </c>
      <c r="D28" s="9">
        <f t="shared" si="6"/>
        <v>0</v>
      </c>
      <c r="E28" s="199"/>
      <c r="F28" s="9">
        <f t="shared" si="4"/>
        <v>0</v>
      </c>
      <c r="G28" s="209">
        <v>0</v>
      </c>
      <c r="H28" s="9">
        <f t="shared" si="5"/>
        <v>0</v>
      </c>
    </row>
    <row r="29" spans="1:8">
      <c r="A29" s="484"/>
      <c r="B29" s="198"/>
      <c r="C29" s="208">
        <v>0</v>
      </c>
      <c r="D29" s="9">
        <f t="shared" si="6"/>
        <v>0</v>
      </c>
      <c r="E29" s="199"/>
      <c r="F29" s="9">
        <f t="shared" si="4"/>
        <v>0</v>
      </c>
      <c r="G29" s="209">
        <v>0</v>
      </c>
      <c r="H29" s="9">
        <f t="shared" si="5"/>
        <v>0</v>
      </c>
    </row>
    <row r="30" spans="1:8">
      <c r="A30" s="484"/>
      <c r="B30" s="198"/>
      <c r="C30" s="208">
        <v>0</v>
      </c>
      <c r="D30" s="9">
        <f t="shared" si="6"/>
        <v>0</v>
      </c>
      <c r="E30" s="199"/>
      <c r="F30" s="9">
        <f t="shared" si="4"/>
        <v>0</v>
      </c>
      <c r="G30" s="209">
        <v>0</v>
      </c>
      <c r="H30" s="9">
        <f t="shared" si="5"/>
        <v>0</v>
      </c>
    </row>
    <row r="31" spans="1:8">
      <c r="A31" s="485"/>
      <c r="B31" s="198"/>
      <c r="C31" s="208">
        <v>0</v>
      </c>
      <c r="D31" s="9">
        <f t="shared" si="6"/>
        <v>0</v>
      </c>
      <c r="E31" s="199"/>
      <c r="F31" s="9">
        <f t="shared" si="4"/>
        <v>0</v>
      </c>
      <c r="G31" s="209">
        <v>0</v>
      </c>
      <c r="H31" s="9">
        <f t="shared" si="5"/>
        <v>0</v>
      </c>
    </row>
    <row r="32" spans="1:8">
      <c r="A32" s="229" t="s">
        <v>491</v>
      </c>
      <c r="B32" s="223">
        <v>0</v>
      </c>
      <c r="C32" s="198">
        <f>B9*B32</f>
        <v>0</v>
      </c>
      <c r="D32" s="9"/>
      <c r="E32" s="199"/>
      <c r="F32" s="9"/>
      <c r="G32" s="209"/>
      <c r="H32" s="9"/>
    </row>
    <row r="33" spans="1:8">
      <c r="A33" s="226" t="s">
        <v>448</v>
      </c>
      <c r="B33" s="198"/>
      <c r="C33" s="208">
        <v>0</v>
      </c>
      <c r="D33" s="9">
        <f>C$32*C33</f>
        <v>0</v>
      </c>
      <c r="E33" s="199"/>
      <c r="F33" s="9">
        <f t="shared" si="4"/>
        <v>0</v>
      </c>
      <c r="G33" s="209">
        <v>0</v>
      </c>
      <c r="H33" s="9">
        <f t="shared" si="5"/>
        <v>0</v>
      </c>
    </row>
    <row r="34" spans="1:8">
      <c r="A34" s="227"/>
      <c r="B34" s="198"/>
      <c r="C34" s="208">
        <v>0</v>
      </c>
      <c r="D34" s="9">
        <f>C$32*C34</f>
        <v>0</v>
      </c>
      <c r="E34" s="199"/>
      <c r="F34" s="9">
        <f t="shared" si="4"/>
        <v>0</v>
      </c>
      <c r="G34" s="209">
        <v>0</v>
      </c>
      <c r="H34" s="9">
        <f t="shared" si="5"/>
        <v>0</v>
      </c>
    </row>
    <row r="35" spans="1:8">
      <c r="A35" s="227"/>
      <c r="B35" s="198"/>
      <c r="C35" s="208">
        <v>0</v>
      </c>
      <c r="D35" s="9">
        <f>C$32*C35</f>
        <v>0</v>
      </c>
      <c r="E35" s="199"/>
      <c r="F35" s="9">
        <f t="shared" si="4"/>
        <v>0</v>
      </c>
      <c r="G35" s="209">
        <v>0</v>
      </c>
      <c r="H35" s="9">
        <f t="shared" si="5"/>
        <v>0</v>
      </c>
    </row>
    <row r="36" spans="1:8">
      <c r="A36" s="228"/>
      <c r="B36" s="198"/>
      <c r="C36" s="208">
        <v>0</v>
      </c>
      <c r="D36" s="9">
        <f>C$32*C36</f>
        <v>0</v>
      </c>
      <c r="E36" s="199"/>
      <c r="F36" s="9">
        <f t="shared" si="4"/>
        <v>0</v>
      </c>
      <c r="G36" s="209">
        <v>0</v>
      </c>
      <c r="H36" s="9">
        <f t="shared" si="5"/>
        <v>0</v>
      </c>
    </row>
    <row r="37" spans="1:8">
      <c r="A37" s="499" t="s">
        <v>492</v>
      </c>
      <c r="B37" s="198" t="s">
        <v>478</v>
      </c>
      <c r="C37" s="208">
        <v>0.5</v>
      </c>
      <c r="D37" s="9">
        <f t="shared" si="3"/>
        <v>0</v>
      </c>
      <c r="E37" s="199">
        <v>6</v>
      </c>
      <c r="F37" s="9">
        <f t="shared" si="4"/>
        <v>0</v>
      </c>
      <c r="G37" s="209">
        <v>0.05</v>
      </c>
      <c r="H37" s="9">
        <f t="shared" si="5"/>
        <v>0</v>
      </c>
    </row>
    <row r="38" spans="1:8">
      <c r="A38" s="499"/>
      <c r="B38" s="198" t="s">
        <v>479</v>
      </c>
      <c r="C38" s="208">
        <v>0</v>
      </c>
      <c r="D38" s="9">
        <f t="shared" si="3"/>
        <v>0</v>
      </c>
      <c r="E38" s="199"/>
      <c r="F38" s="9">
        <f t="shared" si="4"/>
        <v>0</v>
      </c>
      <c r="G38" s="209">
        <v>0</v>
      </c>
      <c r="H38" s="9">
        <f t="shared" si="5"/>
        <v>0</v>
      </c>
    </row>
    <row r="39" spans="1:8">
      <c r="A39" s="499"/>
      <c r="B39" s="198" t="s">
        <v>480</v>
      </c>
      <c r="C39" s="208">
        <v>0</v>
      </c>
      <c r="D39" s="9">
        <f t="shared" si="3"/>
        <v>0</v>
      </c>
      <c r="E39" s="199"/>
      <c r="F39" s="9">
        <f t="shared" si="4"/>
        <v>0</v>
      </c>
      <c r="G39" s="209">
        <v>0</v>
      </c>
      <c r="H39" s="9">
        <f t="shared" si="5"/>
        <v>0</v>
      </c>
    </row>
    <row r="40" spans="1:8">
      <c r="A40" s="499"/>
      <c r="B40" s="198" t="s">
        <v>481</v>
      </c>
      <c r="C40" s="208">
        <v>0</v>
      </c>
      <c r="D40" s="9">
        <f t="shared" si="3"/>
        <v>0</v>
      </c>
      <c r="E40" s="199"/>
      <c r="F40" s="9">
        <f t="shared" si="4"/>
        <v>0</v>
      </c>
      <c r="G40" s="209">
        <v>0</v>
      </c>
      <c r="H40" s="9">
        <f t="shared" si="5"/>
        <v>0</v>
      </c>
    </row>
    <row r="41" spans="1:8">
      <c r="A41" s="482" t="s">
        <v>389</v>
      </c>
      <c r="B41" s="482"/>
      <c r="C41" s="482"/>
      <c r="D41" s="482"/>
      <c r="E41" s="482"/>
      <c r="F41" s="482"/>
      <c r="G41" s="482"/>
      <c r="H41" s="482"/>
    </row>
    <row r="43" spans="1:8" ht="18.75">
      <c r="A43" s="486" t="s">
        <v>565</v>
      </c>
      <c r="B43" s="487"/>
      <c r="C43" s="487"/>
      <c r="D43" s="487"/>
      <c r="E43" s="487"/>
      <c r="F43" s="487"/>
      <c r="G43" s="487"/>
      <c r="H43" s="488"/>
    </row>
    <row r="44" spans="1:8">
      <c r="A44" s="489" t="s">
        <v>0</v>
      </c>
      <c r="B44" s="219">
        <v>0.35</v>
      </c>
      <c r="C44" s="219">
        <f>B44+0.05</f>
        <v>0.39999999999999997</v>
      </c>
      <c r="D44" s="219">
        <f t="shared" ref="D44:G44" si="7">C44+0.05</f>
        <v>0.44999999999999996</v>
      </c>
      <c r="E44" s="219">
        <f t="shared" si="7"/>
        <v>0.49999999999999994</v>
      </c>
      <c r="F44" s="219">
        <f t="shared" si="7"/>
        <v>0.54999999999999993</v>
      </c>
      <c r="G44" s="219">
        <f t="shared" si="7"/>
        <v>0.6</v>
      </c>
      <c r="H44" s="219">
        <f>G44+0.05</f>
        <v>0.65</v>
      </c>
    </row>
    <row r="45" spans="1:8">
      <c r="A45" s="490"/>
      <c r="B45" s="213" t="s">
        <v>2</v>
      </c>
      <c r="C45" s="213" t="s">
        <v>3</v>
      </c>
      <c r="D45" s="213" t="s">
        <v>4</v>
      </c>
      <c r="E45" s="213" t="s">
        <v>5</v>
      </c>
      <c r="F45" s="213" t="s">
        <v>6</v>
      </c>
      <c r="G45" s="213" t="s">
        <v>169</v>
      </c>
      <c r="H45" s="213" t="s">
        <v>168</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91" t="s">
        <v>566</v>
      </c>
      <c r="B71" s="492"/>
      <c r="C71" s="492"/>
      <c r="D71" s="492"/>
      <c r="E71" s="492"/>
      <c r="F71" s="492"/>
      <c r="G71" s="492"/>
      <c r="H71" s="493"/>
    </row>
    <row r="72" spans="1:8">
      <c r="A72" s="494" t="s">
        <v>0</v>
      </c>
      <c r="B72" s="220">
        <v>0.05</v>
      </c>
      <c r="C72" s="220">
        <f>B72+0.05</f>
        <v>0.1</v>
      </c>
      <c r="D72" s="220">
        <f t="shared" ref="D72:G72" si="26">C72+0.05</f>
        <v>0.15000000000000002</v>
      </c>
      <c r="E72" s="220">
        <f t="shared" si="26"/>
        <v>0.2</v>
      </c>
      <c r="F72" s="220">
        <f t="shared" si="26"/>
        <v>0.25</v>
      </c>
      <c r="G72" s="220">
        <f t="shared" si="26"/>
        <v>0.3</v>
      </c>
      <c r="H72" s="220">
        <f>G72+0.05</f>
        <v>0.35</v>
      </c>
    </row>
    <row r="73" spans="1:8">
      <c r="A73" s="495"/>
      <c r="B73" s="213" t="s">
        <v>2</v>
      </c>
      <c r="C73" s="213" t="s">
        <v>3</v>
      </c>
      <c r="D73" s="213" t="s">
        <v>4</v>
      </c>
      <c r="E73" s="213" t="s">
        <v>5</v>
      </c>
      <c r="F73" s="213" t="s">
        <v>6</v>
      </c>
      <c r="G73" s="213" t="s">
        <v>169</v>
      </c>
      <c r="H73" s="213" t="s">
        <v>168</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f>
        <v>0</v>
      </c>
      <c r="C79" s="9">
        <f t="shared" si="32"/>
        <v>0</v>
      </c>
      <c r="D79" s="9">
        <f t="shared" si="32"/>
        <v>0</v>
      </c>
      <c r="E79" s="9">
        <f t="shared" si="32"/>
        <v>0</v>
      </c>
      <c r="F79" s="9">
        <f t="shared" si="32"/>
        <v>0</v>
      </c>
      <c r="G79" s="9">
        <f t="shared" si="32"/>
        <v>0</v>
      </c>
      <c r="H79" s="9">
        <f t="shared" si="32"/>
        <v>0</v>
      </c>
    </row>
    <row r="80" spans="1:8">
      <c r="A80" s="9">
        <f t="shared" si="27"/>
        <v>0</v>
      </c>
      <c r="B80" s="9">
        <f>H20*$B$72</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91" t="s">
        <v>567</v>
      </c>
      <c r="B99" s="492"/>
      <c r="C99" s="492"/>
      <c r="D99" s="492"/>
      <c r="E99" s="492"/>
      <c r="F99" s="492"/>
      <c r="G99" s="492"/>
      <c r="H99" s="493"/>
    </row>
    <row r="100" spans="1:8">
      <c r="A100" s="480" t="s">
        <v>0</v>
      </c>
      <c r="B100" s="237">
        <v>0.65</v>
      </c>
      <c r="C100" s="238">
        <f>B100+0.05</f>
        <v>0.70000000000000007</v>
      </c>
      <c r="D100" s="238">
        <f t="shared" ref="D100:G100" si="45">C100+0.05</f>
        <v>0.75000000000000011</v>
      </c>
      <c r="E100" s="238">
        <f t="shared" si="45"/>
        <v>0.80000000000000016</v>
      </c>
      <c r="F100" s="238">
        <f t="shared" si="45"/>
        <v>0.8500000000000002</v>
      </c>
      <c r="G100" s="238">
        <f t="shared" si="45"/>
        <v>0.90000000000000024</v>
      </c>
      <c r="H100" s="238">
        <f>G100+0.05</f>
        <v>0.95000000000000029</v>
      </c>
    </row>
    <row r="101" spans="1:8">
      <c r="A101" s="481"/>
      <c r="B101" s="213" t="s">
        <v>2</v>
      </c>
      <c r="C101" s="213" t="s">
        <v>3</v>
      </c>
      <c r="D101" s="213" t="s">
        <v>4</v>
      </c>
      <c r="E101" s="213" t="s">
        <v>5</v>
      </c>
      <c r="F101" s="213" t="s">
        <v>6</v>
      </c>
      <c r="G101" s="213" t="s">
        <v>169</v>
      </c>
      <c r="H101" s="213" t="s">
        <v>168</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531</v>
      </c>
      <c r="C129" s="13"/>
      <c r="D129" s="13"/>
      <c r="E129" s="13"/>
      <c r="F129" s="13"/>
      <c r="G129" s="13"/>
      <c r="H129" s="13"/>
      <c r="I129" s="13"/>
    </row>
    <row r="130" spans="1:9">
      <c r="A130">
        <v>1</v>
      </c>
      <c r="B130" t="s">
        <v>532</v>
      </c>
    </row>
    <row r="131" spans="1:9">
      <c r="A131">
        <v>2</v>
      </c>
      <c r="B131" t="s">
        <v>533</v>
      </c>
    </row>
    <row r="132" spans="1:9">
      <c r="A132">
        <v>3</v>
      </c>
      <c r="B132" t="s">
        <v>534</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2:T221"/>
  <sheetViews>
    <sheetView view="pageBreakPreview" topLeftCell="A169" zoomScaleSheetLayoutView="100" workbookViewId="0">
      <selection activeCell="M205" sqref="M205"/>
    </sheetView>
  </sheetViews>
  <sheetFormatPr defaultRowHeight="15"/>
  <cols>
    <col min="1" max="1" width="36.5703125" customWidth="1"/>
    <col min="2" max="2" width="12.85546875" customWidth="1"/>
    <col min="3" max="3" width="11.85546875" customWidth="1"/>
    <col min="4" max="4" width="12.42578125" customWidth="1"/>
    <col min="5" max="5" width="13" customWidth="1"/>
    <col min="6" max="6" width="13.7109375" customWidth="1"/>
    <col min="7" max="8" width="13.5703125" customWidth="1"/>
    <col min="9" max="10" width="15.85546875" bestFit="1" customWidth="1"/>
    <col min="11" max="11" width="10.5703125" bestFit="1" customWidth="1"/>
    <col min="13" max="13" width="22.85546875" bestFit="1" customWidth="1"/>
    <col min="14" max="14" width="12.85546875" bestFit="1" customWidth="1"/>
  </cols>
  <sheetData>
    <row r="2" spans="1:8" ht="18.75">
      <c r="A2" s="424" t="s">
        <v>762</v>
      </c>
      <c r="B2" s="424"/>
      <c r="C2" s="424"/>
      <c r="D2" s="424"/>
      <c r="E2" s="424"/>
      <c r="F2" s="424"/>
      <c r="G2" s="424"/>
      <c r="H2" s="424"/>
    </row>
    <row r="3" spans="1:8" ht="18.75">
      <c r="A3" s="424" t="s">
        <v>568</v>
      </c>
      <c r="B3" s="424"/>
      <c r="C3" s="424"/>
      <c r="D3" s="424"/>
      <c r="E3" s="424"/>
      <c r="F3" s="424"/>
      <c r="G3" s="424"/>
      <c r="H3" s="424"/>
    </row>
    <row r="4" spans="1:8">
      <c r="B4" s="63"/>
      <c r="C4" s="63"/>
      <c r="D4" s="63"/>
      <c r="E4" s="63"/>
      <c r="F4" s="423" t="s">
        <v>460</v>
      </c>
      <c r="G4" s="423"/>
      <c r="H4" s="423"/>
    </row>
    <row r="5" spans="1:8">
      <c r="A5" s="63" t="s">
        <v>161</v>
      </c>
      <c r="B5" s="168">
        <v>40</v>
      </c>
      <c r="C5" s="63" t="s">
        <v>438</v>
      </c>
      <c r="D5" s="63"/>
      <c r="E5" s="63"/>
      <c r="F5" s="202" t="s">
        <v>461</v>
      </c>
      <c r="G5" s="202" t="s">
        <v>462</v>
      </c>
      <c r="H5" s="63"/>
    </row>
    <row r="6" spans="1:8">
      <c r="A6" s="63" t="s">
        <v>162</v>
      </c>
      <c r="B6" s="193">
        <v>6</v>
      </c>
      <c r="C6" s="63"/>
      <c r="D6" s="63"/>
      <c r="E6" s="63"/>
      <c r="F6" s="9" t="s">
        <v>458</v>
      </c>
      <c r="G6" s="221">
        <v>0.03</v>
      </c>
      <c r="H6" s="63"/>
    </row>
    <row r="7" spans="1:8">
      <c r="A7" s="63"/>
      <c r="B7" s="63"/>
      <c r="C7" s="63"/>
      <c r="D7" s="63"/>
      <c r="E7" s="63"/>
      <c r="F7" s="9" t="s">
        <v>459</v>
      </c>
      <c r="G7" s="221">
        <v>0.05</v>
      </c>
      <c r="H7" s="63"/>
    </row>
    <row r="8" spans="1:8">
      <c r="A8" s="63" t="s">
        <v>505</v>
      </c>
      <c r="B8" s="63">
        <v>0</v>
      </c>
      <c r="C8" s="63"/>
      <c r="D8" s="63"/>
      <c r="E8" s="63"/>
      <c r="F8" s="9"/>
      <c r="G8" s="221"/>
      <c r="H8" s="63"/>
    </row>
    <row r="9" spans="1:8">
      <c r="A9" s="115" t="s">
        <v>0</v>
      </c>
      <c r="B9" s="87" t="s">
        <v>2</v>
      </c>
      <c r="C9" s="87" t="s">
        <v>3</v>
      </c>
      <c r="D9" s="87" t="s">
        <v>4</v>
      </c>
      <c r="E9" s="87" t="s">
        <v>5</v>
      </c>
      <c r="F9" s="87" t="s">
        <v>6</v>
      </c>
      <c r="G9" s="87" t="s">
        <v>169</v>
      </c>
      <c r="H9" s="87" t="s">
        <v>168</v>
      </c>
    </row>
    <row r="10" spans="1:8">
      <c r="A10" s="64" t="s">
        <v>437</v>
      </c>
      <c r="B10" s="122">
        <f>B33/($B$5*$B$6)</f>
        <v>147.74082812500001</v>
      </c>
      <c r="C10" s="122">
        <f t="shared" ref="C10:H10" si="0">C33/($B$5*$B$6)</f>
        <v>162.51491093750002</v>
      </c>
      <c r="D10" s="122">
        <f t="shared" si="0"/>
        <v>177.28899374999997</v>
      </c>
      <c r="E10" s="122">
        <f t="shared" si="0"/>
        <v>192.06307656250004</v>
      </c>
      <c r="F10" s="122">
        <f t="shared" si="0"/>
        <v>206.83715937500008</v>
      </c>
      <c r="G10" s="122">
        <f t="shared" si="0"/>
        <v>221.61124218750004</v>
      </c>
      <c r="H10" s="122">
        <f t="shared" si="0"/>
        <v>236.38532500000008</v>
      </c>
    </row>
    <row r="11" spans="1:8">
      <c r="A11" s="128" t="str">
        <f>'10.Grain Production details'!A42</f>
        <v>Soybean</v>
      </c>
      <c r="B11" s="128">
        <f>'10.Grain Production details'!B42</f>
        <v>12408</v>
      </c>
      <c r="C11" s="128">
        <f>'10.Grain Production details'!C42</f>
        <v>13648.800000000001</v>
      </c>
      <c r="D11" s="128">
        <f>'10.Grain Production details'!D42</f>
        <v>14889.600000000002</v>
      </c>
      <c r="E11" s="128">
        <f>'10.Grain Production details'!E42</f>
        <v>16130.400000000003</v>
      </c>
      <c r="F11" s="128">
        <f>'10.Grain Production details'!F42</f>
        <v>17371.200000000004</v>
      </c>
      <c r="G11" s="128">
        <f>'10.Grain Production details'!G42</f>
        <v>18612.000000000007</v>
      </c>
      <c r="H11" s="128">
        <f>'10.Grain Production details'!H42</f>
        <v>19852.80000000001</v>
      </c>
    </row>
    <row r="12" spans="1:8">
      <c r="A12" s="128" t="str">
        <f>'10.Grain Production details'!A43</f>
        <v>Red Gram/Tur</v>
      </c>
      <c r="B12" s="128">
        <f>'10.Grain Production details'!B43</f>
        <v>6446.34375</v>
      </c>
      <c r="C12" s="128">
        <f>'10.Grain Production details'!C43</f>
        <v>7090.9781250000005</v>
      </c>
      <c r="D12" s="128">
        <f>'10.Grain Production details'!D43</f>
        <v>7735.6125000000011</v>
      </c>
      <c r="E12" s="128">
        <f>'10.Grain Production details'!E43</f>
        <v>8380.2468750000025</v>
      </c>
      <c r="F12" s="128">
        <f>'10.Grain Production details'!F43</f>
        <v>9024.881250000004</v>
      </c>
      <c r="G12" s="128">
        <f>'10.Grain Production details'!G43</f>
        <v>9669.5156250000036</v>
      </c>
      <c r="H12" s="128">
        <f>'10.Grain Production details'!H43</f>
        <v>10314.150000000005</v>
      </c>
    </row>
    <row r="13" spans="1:8" hidden="1">
      <c r="A13" s="128" t="str">
        <f>'10.Grain Production details'!A44</f>
        <v>Paddy/Rice</v>
      </c>
      <c r="B13" s="128">
        <f>'10.Grain Production details'!B44</f>
        <v>0</v>
      </c>
      <c r="C13" s="128">
        <f>'10.Grain Production details'!C44</f>
        <v>0</v>
      </c>
      <c r="D13" s="128">
        <f>'10.Grain Production details'!D44</f>
        <v>0</v>
      </c>
      <c r="E13" s="128">
        <f>'10.Grain Production details'!E44</f>
        <v>0</v>
      </c>
      <c r="F13" s="128">
        <f>'10.Grain Production details'!F44</f>
        <v>0</v>
      </c>
      <c r="G13" s="128">
        <f>'10.Grain Production details'!G44</f>
        <v>0</v>
      </c>
      <c r="H13" s="128">
        <f>'10.Grain Production details'!H44</f>
        <v>0</v>
      </c>
    </row>
    <row r="14" spans="1:8">
      <c r="A14" s="128" t="str">
        <f>'10.Grain Production details'!A45</f>
        <v>Green Gram/ Moong</v>
      </c>
      <c r="B14" s="128">
        <f>'10.Grain Production details'!B45</f>
        <v>2659.9650000000001</v>
      </c>
      <c r="C14" s="128">
        <f>'10.Grain Production details'!C45</f>
        <v>2925.9615000000003</v>
      </c>
      <c r="D14" s="128">
        <f>'10.Grain Production details'!D45</f>
        <v>3191.9580000000005</v>
      </c>
      <c r="E14" s="128">
        <f>'10.Grain Production details'!E45</f>
        <v>3457.9545000000007</v>
      </c>
      <c r="F14" s="128">
        <f>'10.Grain Production details'!F45</f>
        <v>3723.9510000000009</v>
      </c>
      <c r="G14" s="128">
        <f>'10.Grain Production details'!G45</f>
        <v>3989.9475000000016</v>
      </c>
      <c r="H14" s="128">
        <f>'10.Grain Production details'!H45</f>
        <v>4255.9440000000013</v>
      </c>
    </row>
    <row r="15" spans="1:8" hidden="1">
      <c r="A15" s="128" t="str">
        <f>'10.Grain Production details'!A46</f>
        <v>Maize</v>
      </c>
      <c r="B15" s="128">
        <f>'10.Grain Production details'!B46</f>
        <v>0</v>
      </c>
      <c r="C15" s="128">
        <f>'10.Grain Production details'!C46</f>
        <v>0</v>
      </c>
      <c r="D15" s="128">
        <f>'10.Grain Production details'!D46</f>
        <v>0</v>
      </c>
      <c r="E15" s="128">
        <f>'10.Grain Production details'!E46</f>
        <v>0</v>
      </c>
      <c r="F15" s="128">
        <f>'10.Grain Production details'!F46</f>
        <v>0</v>
      </c>
      <c r="G15" s="128">
        <f>'10.Grain Production details'!G46</f>
        <v>0</v>
      </c>
      <c r="H15" s="128">
        <f>'10.Grain Production details'!H46</f>
        <v>0</v>
      </c>
    </row>
    <row r="16" spans="1:8">
      <c r="A16" s="128" t="str">
        <f>'10.Grain Production details'!A47</f>
        <v>Black Gram/Udid</v>
      </c>
      <c r="B16" s="128">
        <f>'10.Grain Production details'!B47</f>
        <v>2659.9650000000001</v>
      </c>
      <c r="C16" s="128">
        <f>'10.Grain Production details'!C47</f>
        <v>2925.9615000000003</v>
      </c>
      <c r="D16" s="128">
        <f>'10.Grain Production details'!D47</f>
        <v>3191.9580000000005</v>
      </c>
      <c r="E16" s="128">
        <f>'10.Grain Production details'!E47</f>
        <v>3457.9545000000007</v>
      </c>
      <c r="F16" s="128">
        <f>'10.Grain Production details'!F47</f>
        <v>3723.9510000000009</v>
      </c>
      <c r="G16" s="128">
        <f>'10.Grain Production details'!G47</f>
        <v>3989.9475000000016</v>
      </c>
      <c r="H16" s="128">
        <f>'10.Grain Production details'!H47</f>
        <v>4255.9440000000013</v>
      </c>
    </row>
    <row r="17" spans="1:8" hidden="1">
      <c r="A17" s="128" t="str">
        <f>'10.Grain Production details'!A48</f>
        <v>Bajra</v>
      </c>
      <c r="B17" s="128">
        <f>'10.Grain Production details'!B48</f>
        <v>0</v>
      </c>
      <c r="C17" s="128">
        <f>'10.Grain Production details'!C48</f>
        <v>0</v>
      </c>
      <c r="D17" s="128">
        <f>'10.Grain Production details'!D48</f>
        <v>0</v>
      </c>
      <c r="E17" s="128">
        <f>'10.Grain Production details'!E48</f>
        <v>0</v>
      </c>
      <c r="F17" s="128">
        <f>'10.Grain Production details'!F48</f>
        <v>0</v>
      </c>
      <c r="G17" s="128">
        <f>'10.Grain Production details'!G48</f>
        <v>0</v>
      </c>
      <c r="H17" s="128">
        <f>'10.Grain Production details'!H48</f>
        <v>0</v>
      </c>
    </row>
    <row r="18" spans="1:8" hidden="1">
      <c r="A18" s="128" t="str">
        <f>'10.Grain Production details'!A49</f>
        <v>Jawar</v>
      </c>
      <c r="B18" s="128">
        <f>'10.Grain Production details'!B49</f>
        <v>0</v>
      </c>
      <c r="C18" s="128">
        <f>'10.Grain Production details'!C49</f>
        <v>0</v>
      </c>
      <c r="D18" s="128">
        <f>'10.Grain Production details'!D49</f>
        <v>0</v>
      </c>
      <c r="E18" s="128">
        <f>'10.Grain Production details'!E49</f>
        <v>0</v>
      </c>
      <c r="F18" s="128">
        <f>'10.Grain Production details'!F49</f>
        <v>0</v>
      </c>
      <c r="G18" s="128">
        <f>'10.Grain Production details'!G49</f>
        <v>0</v>
      </c>
      <c r="H18" s="128">
        <f>'10.Grain Production details'!H49</f>
        <v>0</v>
      </c>
    </row>
    <row r="19" spans="1:8" hidden="1">
      <c r="A19" s="128" t="str">
        <f>'10.Grain Production details'!A50</f>
        <v>Sunflower</v>
      </c>
      <c r="B19" s="128">
        <f>'10.Grain Production details'!B50</f>
        <v>0</v>
      </c>
      <c r="C19" s="128">
        <f>'10.Grain Production details'!C50</f>
        <v>0</v>
      </c>
      <c r="D19" s="128">
        <f>'10.Grain Production details'!D50</f>
        <v>0</v>
      </c>
      <c r="E19" s="128">
        <f>'10.Grain Production details'!E50</f>
        <v>0</v>
      </c>
      <c r="F19" s="128">
        <f>'10.Grain Production details'!F50</f>
        <v>0</v>
      </c>
      <c r="G19" s="128">
        <f>'10.Grain Production details'!G50</f>
        <v>0</v>
      </c>
      <c r="H19" s="128">
        <f>'10.Grain Production details'!H50</f>
        <v>0</v>
      </c>
    </row>
    <row r="20" spans="1:8">
      <c r="A20" s="128" t="str">
        <f>'10.Grain Production details'!A51</f>
        <v>Wheat</v>
      </c>
      <c r="B20" s="128">
        <f>'10.Grain Production details'!B51</f>
        <v>3683.625</v>
      </c>
      <c r="C20" s="128">
        <f>'10.Grain Production details'!C51</f>
        <v>4051.9875000000002</v>
      </c>
      <c r="D20" s="128">
        <f>'10.Grain Production details'!D51</f>
        <v>4420.3500000000004</v>
      </c>
      <c r="E20" s="128">
        <f>'10.Grain Production details'!E51</f>
        <v>4788.7125000000005</v>
      </c>
      <c r="F20" s="128">
        <f>'10.Grain Production details'!F51</f>
        <v>5157.0750000000007</v>
      </c>
      <c r="G20" s="128">
        <f>'10.Grain Production details'!G51</f>
        <v>5525.4375000000009</v>
      </c>
      <c r="H20" s="128">
        <f>'10.Grain Production details'!H51</f>
        <v>5893.8000000000011</v>
      </c>
    </row>
    <row r="21" spans="1:8">
      <c r="A21" s="128" t="str">
        <f>'10.Grain Production details'!A52</f>
        <v>Bengal Gram/Channa</v>
      </c>
      <c r="B21" s="128">
        <f>'10.Grain Production details'!B52</f>
        <v>7599.9</v>
      </c>
      <c r="C21" s="128">
        <f>'10.Grain Production details'!C52</f>
        <v>8359.89</v>
      </c>
      <c r="D21" s="128">
        <f>'10.Grain Production details'!D52</f>
        <v>9119.8799999999992</v>
      </c>
      <c r="E21" s="128">
        <f>'10.Grain Production details'!E52</f>
        <v>9879.869999999999</v>
      </c>
      <c r="F21" s="128">
        <f>'10.Grain Production details'!F52</f>
        <v>10639.859999999999</v>
      </c>
      <c r="G21" s="128">
        <f>'10.Grain Production details'!G52</f>
        <v>11399.849999999999</v>
      </c>
      <c r="H21" s="128">
        <f>'10.Grain Production details'!H52</f>
        <v>12159.839999999998</v>
      </c>
    </row>
    <row r="22" spans="1:8" hidden="1">
      <c r="A22" s="128" t="str">
        <f>'10.Grain Production details'!A53</f>
        <v>Jawar</v>
      </c>
      <c r="B22" s="128">
        <f>'10.Grain Production details'!B53</f>
        <v>0</v>
      </c>
      <c r="C22" s="128">
        <f>'10.Grain Production details'!C53</f>
        <v>0</v>
      </c>
      <c r="D22" s="128">
        <f>'10.Grain Production details'!D53</f>
        <v>0</v>
      </c>
      <c r="E22" s="128">
        <f>'10.Grain Production details'!E53</f>
        <v>0</v>
      </c>
      <c r="F22" s="128">
        <f>'10.Grain Production details'!F53</f>
        <v>0</v>
      </c>
      <c r="G22" s="128">
        <f>'10.Grain Production details'!G53</f>
        <v>0</v>
      </c>
      <c r="H22" s="128">
        <f>'10.Grain Production details'!H53</f>
        <v>0</v>
      </c>
    </row>
    <row r="23" spans="1:8" hidden="1">
      <c r="A23" s="128" t="str">
        <f>'10.Grain Production details'!A54</f>
        <v>Maize</v>
      </c>
      <c r="B23" s="128">
        <f>'10.Grain Production details'!B54</f>
        <v>0</v>
      </c>
      <c r="C23" s="128">
        <f>'10.Grain Production details'!C54</f>
        <v>0</v>
      </c>
      <c r="D23" s="128">
        <f>'10.Grain Production details'!D54</f>
        <v>0</v>
      </c>
      <c r="E23" s="128">
        <f>'10.Grain Production details'!E54</f>
        <v>0</v>
      </c>
      <c r="F23" s="128">
        <f>'10.Grain Production details'!F54</f>
        <v>0</v>
      </c>
      <c r="G23" s="128">
        <f>'10.Grain Production details'!G54</f>
        <v>0</v>
      </c>
      <c r="H23" s="128">
        <f>'10.Grain Production details'!H54</f>
        <v>0</v>
      </c>
    </row>
    <row r="24" spans="1:8" hidden="1">
      <c r="A24" s="128" t="str">
        <f>'10.Grain Production details'!A55</f>
        <v>Safflower</v>
      </c>
      <c r="B24" s="128">
        <f>'10.Grain Production details'!B55</f>
        <v>0</v>
      </c>
      <c r="C24" s="128">
        <f>'10.Grain Production details'!C55</f>
        <v>0</v>
      </c>
      <c r="D24" s="128">
        <f>'10.Grain Production details'!D55</f>
        <v>0</v>
      </c>
      <c r="E24" s="128">
        <f>'10.Grain Production details'!E55</f>
        <v>0</v>
      </c>
      <c r="F24" s="128">
        <f>'10.Grain Production details'!F55</f>
        <v>0</v>
      </c>
      <c r="G24" s="128">
        <f>'10.Grain Production details'!G55</f>
        <v>0</v>
      </c>
      <c r="H24" s="128">
        <f>'10.Grain Production details'!H55</f>
        <v>0</v>
      </c>
    </row>
    <row r="25" spans="1:8" hidden="1">
      <c r="A25" s="128">
        <f>'10.Grain Production details'!A56</f>
        <v>0</v>
      </c>
      <c r="B25" s="128">
        <f>'10.Grain Production details'!B56</f>
        <v>0</v>
      </c>
      <c r="C25" s="128">
        <f>'10.Grain Production details'!C56</f>
        <v>0</v>
      </c>
      <c r="D25" s="128">
        <f>'10.Grain Production details'!D56</f>
        <v>0</v>
      </c>
      <c r="E25" s="128">
        <f>'10.Grain Production details'!E56</f>
        <v>0</v>
      </c>
      <c r="F25" s="128">
        <f>'10.Grain Production details'!F56</f>
        <v>0</v>
      </c>
      <c r="G25" s="128">
        <f>'10.Grain Production details'!G56</f>
        <v>0</v>
      </c>
      <c r="H25" s="128">
        <f>'10.Grain Production details'!H56</f>
        <v>0</v>
      </c>
    </row>
    <row r="26" spans="1:8" hidden="1">
      <c r="A26" s="128">
        <f>'10.Grain Production details'!A57</f>
        <v>0</v>
      </c>
      <c r="B26" s="128">
        <f>'10.Grain Production details'!B57</f>
        <v>0</v>
      </c>
      <c r="C26" s="128">
        <f>'10.Grain Production details'!C57</f>
        <v>0</v>
      </c>
      <c r="D26" s="128">
        <f>'10.Grain Production details'!D57</f>
        <v>0</v>
      </c>
      <c r="E26" s="128">
        <f>'10.Grain Production details'!E57</f>
        <v>0</v>
      </c>
      <c r="F26" s="128">
        <f>'10.Grain Production details'!F57</f>
        <v>0</v>
      </c>
      <c r="G26" s="128">
        <f>'10.Grain Production details'!G57</f>
        <v>0</v>
      </c>
      <c r="H26" s="128">
        <f>'10.Grain Production details'!H57</f>
        <v>0</v>
      </c>
    </row>
    <row r="27" spans="1:8" hidden="1">
      <c r="A27" s="128">
        <f>'10.Grain Production details'!A58</f>
        <v>0</v>
      </c>
      <c r="B27" s="128">
        <f>'10.Grain Production details'!B58</f>
        <v>0</v>
      </c>
      <c r="C27" s="128">
        <f>'10.Grain Production details'!C58</f>
        <v>0</v>
      </c>
      <c r="D27" s="128">
        <f>'10.Grain Production details'!D58</f>
        <v>0</v>
      </c>
      <c r="E27" s="128">
        <f>'10.Grain Production details'!E58</f>
        <v>0</v>
      </c>
      <c r="F27" s="128">
        <f>'10.Grain Production details'!F58</f>
        <v>0</v>
      </c>
      <c r="G27" s="128">
        <f>'10.Grain Production details'!G58</f>
        <v>0</v>
      </c>
      <c r="H27" s="128">
        <f>'10.Grain Production details'!H58</f>
        <v>0</v>
      </c>
    </row>
    <row r="28" spans="1:8" hidden="1">
      <c r="A28" s="128" t="str">
        <f>'10.Grain Production details'!A59</f>
        <v>Groundnut</v>
      </c>
      <c r="B28" s="128">
        <f>'10.Grain Production details'!B59</f>
        <v>0</v>
      </c>
      <c r="C28" s="128">
        <f>'10.Grain Production details'!C59</f>
        <v>0</v>
      </c>
      <c r="D28" s="128">
        <f>'10.Grain Production details'!D59</f>
        <v>0</v>
      </c>
      <c r="E28" s="128">
        <f>'10.Grain Production details'!E59</f>
        <v>0</v>
      </c>
      <c r="F28" s="128">
        <f>'10.Grain Production details'!F59</f>
        <v>0</v>
      </c>
      <c r="G28" s="128">
        <f>'10.Grain Production details'!G59</f>
        <v>0</v>
      </c>
      <c r="H28" s="128">
        <f>'10.Grain Production details'!H59</f>
        <v>0</v>
      </c>
    </row>
    <row r="29" spans="1:8" hidden="1">
      <c r="A29" s="128">
        <f>'10.Grain Production details'!A60</f>
        <v>0</v>
      </c>
      <c r="B29" s="128">
        <f>'10.Grain Production details'!B60</f>
        <v>0</v>
      </c>
      <c r="C29" s="128">
        <f>'10.Grain Production details'!C60</f>
        <v>0</v>
      </c>
      <c r="D29" s="128">
        <f>'10.Grain Production details'!D60</f>
        <v>0</v>
      </c>
      <c r="E29" s="128">
        <f>'10.Grain Production details'!E60</f>
        <v>0</v>
      </c>
      <c r="F29" s="128">
        <f>'10.Grain Production details'!F60</f>
        <v>0</v>
      </c>
      <c r="G29" s="128">
        <f>'10.Grain Production details'!G60</f>
        <v>0</v>
      </c>
      <c r="H29" s="128">
        <f>'10.Grain Production details'!H60</f>
        <v>0</v>
      </c>
    </row>
    <row r="30" spans="1:8" hidden="1">
      <c r="A30" s="128">
        <f>'10.Grain Production details'!A61</f>
        <v>0</v>
      </c>
      <c r="B30" s="128">
        <f>'10.Grain Production details'!B61</f>
        <v>0</v>
      </c>
      <c r="C30" s="128">
        <f>'10.Grain Production details'!C61</f>
        <v>0</v>
      </c>
      <c r="D30" s="128">
        <f>'10.Grain Production details'!D61</f>
        <v>0</v>
      </c>
      <c r="E30" s="128">
        <f>'10.Grain Production details'!E61</f>
        <v>0</v>
      </c>
      <c r="F30" s="128">
        <f>'10.Grain Production details'!F61</f>
        <v>0</v>
      </c>
      <c r="G30" s="128">
        <f>'10.Grain Production details'!G61</f>
        <v>0</v>
      </c>
      <c r="H30" s="128">
        <f>'10.Grain Production details'!H61</f>
        <v>0</v>
      </c>
    </row>
    <row r="31" spans="1:8" hidden="1">
      <c r="A31" s="128">
        <f>'10.Grain Production details'!A62</f>
        <v>0</v>
      </c>
      <c r="B31" s="128">
        <f>'10.Grain Production details'!B62</f>
        <v>0</v>
      </c>
      <c r="C31" s="128">
        <f>'10.Grain Production details'!C62</f>
        <v>0</v>
      </c>
      <c r="D31" s="128">
        <f>'10.Grain Production details'!D62</f>
        <v>0</v>
      </c>
      <c r="E31" s="128">
        <f>'10.Grain Production details'!E62</f>
        <v>0</v>
      </c>
      <c r="F31" s="128">
        <f>'10.Grain Production details'!F62</f>
        <v>0</v>
      </c>
      <c r="G31" s="128">
        <f>'10.Grain Production details'!G62</f>
        <v>0</v>
      </c>
      <c r="H31" s="128">
        <f>'10.Grain Production details'!H62</f>
        <v>0</v>
      </c>
    </row>
    <row r="32" spans="1:8">
      <c r="A32" s="128">
        <f>'10.Grain Production details'!B63</f>
        <v>0</v>
      </c>
      <c r="B32" s="128">
        <f>'10.Grain Production details'!C63</f>
        <v>0</v>
      </c>
      <c r="C32" s="128">
        <f>'10.Grain Production details'!D63</f>
        <v>0</v>
      </c>
      <c r="D32" s="128">
        <f>'10.Grain Production details'!E63</f>
        <v>0</v>
      </c>
      <c r="E32" s="128">
        <f>'10.Grain Production details'!F63</f>
        <v>0</v>
      </c>
      <c r="F32" s="128">
        <f>'10.Grain Production details'!G63</f>
        <v>0</v>
      </c>
      <c r="G32" s="128">
        <f>'10.Grain Production details'!H63</f>
        <v>0</v>
      </c>
      <c r="H32" s="128">
        <f>'10.Grain Production details'!I63</f>
        <v>0</v>
      </c>
    </row>
    <row r="33" spans="1:8">
      <c r="A33" s="66" t="s">
        <v>502</v>
      </c>
      <c r="B33" s="128">
        <f t="shared" ref="B33:H33" si="1">SUM(B11:B32)</f>
        <v>35457.798750000002</v>
      </c>
      <c r="C33" s="128">
        <f t="shared" si="1"/>
        <v>39003.578625000002</v>
      </c>
      <c r="D33" s="128">
        <f t="shared" si="1"/>
        <v>42549.358499999995</v>
      </c>
      <c r="E33" s="128">
        <f t="shared" si="1"/>
        <v>46095.13837500001</v>
      </c>
      <c r="F33" s="128">
        <f t="shared" si="1"/>
        <v>49640.918250000017</v>
      </c>
      <c r="G33" s="128">
        <f t="shared" si="1"/>
        <v>53186.69812500001</v>
      </c>
      <c r="H33" s="128">
        <f t="shared" si="1"/>
        <v>56732.478000000017</v>
      </c>
    </row>
    <row r="34" spans="1:8" hidden="1">
      <c r="A34" s="128" t="str">
        <f>'11.F&amp;V Crop Production details'!A1:H1</f>
        <v>Fruit  &amp; Vegetables Crop Production Details</v>
      </c>
      <c r="B34" s="128"/>
      <c r="C34" s="128"/>
      <c r="D34" s="128"/>
      <c r="E34" s="128"/>
      <c r="F34" s="128"/>
      <c r="G34" s="128"/>
      <c r="H34" s="128"/>
    </row>
    <row r="35" spans="1:8" hidden="1">
      <c r="A35" s="128" t="str">
        <f>'11.F&amp;V Crop Production details'!A46</f>
        <v>Onion</v>
      </c>
      <c r="B35" s="128">
        <f>'11.F&amp;V Crop Production details'!B46</f>
        <v>0</v>
      </c>
      <c r="C35" s="128">
        <f>'11.F&amp;V Crop Production details'!C46</f>
        <v>0</v>
      </c>
      <c r="D35" s="128">
        <f>'11.F&amp;V Crop Production details'!D46</f>
        <v>0</v>
      </c>
      <c r="E35" s="128">
        <f>'11.F&amp;V Crop Production details'!E46</f>
        <v>0</v>
      </c>
      <c r="F35" s="128">
        <f>'11.F&amp;V Crop Production details'!F46</f>
        <v>0</v>
      </c>
      <c r="G35" s="128">
        <f>'11.F&amp;V Crop Production details'!G46</f>
        <v>0</v>
      </c>
      <c r="H35" s="128">
        <f>'11.F&amp;V Crop Production details'!H46</f>
        <v>0</v>
      </c>
    </row>
    <row r="36" spans="1:8" hidden="1">
      <c r="A36" s="128" t="str">
        <f>'11.F&amp;V Crop Production details'!A47</f>
        <v>Tomato</v>
      </c>
      <c r="B36" s="128">
        <f>'11.F&amp;V Crop Production details'!B47</f>
        <v>0</v>
      </c>
      <c r="C36" s="128">
        <f>'11.F&amp;V Crop Production details'!C47</f>
        <v>0</v>
      </c>
      <c r="D36" s="128">
        <f>'11.F&amp;V Crop Production details'!D47</f>
        <v>0</v>
      </c>
      <c r="E36" s="128">
        <f>'11.F&amp;V Crop Production details'!E47</f>
        <v>0</v>
      </c>
      <c r="F36" s="128">
        <f>'11.F&amp;V Crop Production details'!F47</f>
        <v>0</v>
      </c>
      <c r="G36" s="128">
        <f>'11.F&amp;V Crop Production details'!G47</f>
        <v>0</v>
      </c>
      <c r="H36" s="128">
        <f>'11.F&amp;V Crop Production details'!H47</f>
        <v>0</v>
      </c>
    </row>
    <row r="37" spans="1:8" hidden="1">
      <c r="A37" s="128" t="str">
        <f>'11.F&amp;V Crop Production details'!A48</f>
        <v>Okra</v>
      </c>
      <c r="B37" s="128">
        <f>'11.F&amp;V Crop Production details'!B48</f>
        <v>0</v>
      </c>
      <c r="C37" s="128">
        <f>'11.F&amp;V Crop Production details'!C48</f>
        <v>0</v>
      </c>
      <c r="D37" s="128">
        <f>'11.F&amp;V Crop Production details'!D48</f>
        <v>0</v>
      </c>
      <c r="E37" s="128">
        <f>'11.F&amp;V Crop Production details'!E48</f>
        <v>0</v>
      </c>
      <c r="F37" s="128">
        <f>'11.F&amp;V Crop Production details'!F48</f>
        <v>0</v>
      </c>
      <c r="G37" s="128">
        <f>'11.F&amp;V Crop Production details'!G48</f>
        <v>0</v>
      </c>
      <c r="H37" s="128">
        <f>'11.F&amp;V Crop Production details'!H48</f>
        <v>0</v>
      </c>
    </row>
    <row r="38" spans="1:8" hidden="1">
      <c r="A38" s="128" t="str">
        <f>'11.F&amp;V Crop Production details'!A49</f>
        <v>Chilli</v>
      </c>
      <c r="B38" s="128">
        <f>'11.F&amp;V Crop Production details'!B49</f>
        <v>0</v>
      </c>
      <c r="C38" s="128">
        <f>'11.F&amp;V Crop Production details'!C49</f>
        <v>0</v>
      </c>
      <c r="D38" s="128">
        <f>'11.F&amp;V Crop Production details'!D49</f>
        <v>0</v>
      </c>
      <c r="E38" s="128">
        <f>'11.F&amp;V Crop Production details'!E49</f>
        <v>0</v>
      </c>
      <c r="F38" s="128">
        <f>'11.F&amp;V Crop Production details'!F49</f>
        <v>0</v>
      </c>
      <c r="G38" s="128">
        <f>'11.F&amp;V Crop Production details'!G49</f>
        <v>0</v>
      </c>
      <c r="H38" s="128">
        <f>'11.F&amp;V Crop Production details'!H49</f>
        <v>0</v>
      </c>
    </row>
    <row r="39" spans="1:8" hidden="1">
      <c r="A39" s="128" t="str">
        <f>'11.F&amp;V Crop Production details'!A50</f>
        <v>Potato</v>
      </c>
      <c r="B39" s="128">
        <f>'11.F&amp;V Crop Production details'!B50</f>
        <v>0</v>
      </c>
      <c r="C39" s="128">
        <f>'11.F&amp;V Crop Production details'!C50</f>
        <v>0</v>
      </c>
      <c r="D39" s="128">
        <f>'11.F&amp;V Crop Production details'!D50</f>
        <v>0</v>
      </c>
      <c r="E39" s="128">
        <f>'11.F&amp;V Crop Production details'!E50</f>
        <v>0</v>
      </c>
      <c r="F39" s="128">
        <f>'11.F&amp;V Crop Production details'!F50</f>
        <v>0</v>
      </c>
      <c r="G39" s="128">
        <f>'11.F&amp;V Crop Production details'!G50</f>
        <v>0</v>
      </c>
      <c r="H39" s="128">
        <f>'11.F&amp;V Crop Production details'!H50</f>
        <v>0</v>
      </c>
    </row>
    <row r="40" spans="1:8" hidden="1">
      <c r="A40" s="128">
        <f>'11.F&amp;V Crop Production details'!A51</f>
        <v>0</v>
      </c>
      <c r="B40" s="128">
        <f>'11.F&amp;V Crop Production details'!B51</f>
        <v>0</v>
      </c>
      <c r="C40" s="128">
        <f>'11.F&amp;V Crop Production details'!C51</f>
        <v>0</v>
      </c>
      <c r="D40" s="128">
        <f>'11.F&amp;V Crop Production details'!D51</f>
        <v>0</v>
      </c>
      <c r="E40" s="128">
        <f>'11.F&amp;V Crop Production details'!E51</f>
        <v>0</v>
      </c>
      <c r="F40" s="128">
        <f>'11.F&amp;V Crop Production details'!F51</f>
        <v>0</v>
      </c>
      <c r="G40" s="128">
        <f>'11.F&amp;V Crop Production details'!G51</f>
        <v>0</v>
      </c>
      <c r="H40" s="128">
        <f>'11.F&amp;V Crop Production details'!H51</f>
        <v>0</v>
      </c>
    </row>
    <row r="41" spans="1:8" hidden="1">
      <c r="A41" s="128">
        <f>'11.F&amp;V Crop Production details'!A52</f>
        <v>0</v>
      </c>
      <c r="B41" s="128">
        <f>'11.F&amp;V Crop Production details'!B52</f>
        <v>0</v>
      </c>
      <c r="C41" s="128">
        <f>'11.F&amp;V Crop Production details'!C52</f>
        <v>0</v>
      </c>
      <c r="D41" s="128">
        <f>'11.F&amp;V Crop Production details'!D52</f>
        <v>0</v>
      </c>
      <c r="E41" s="128">
        <f>'11.F&amp;V Crop Production details'!E52</f>
        <v>0</v>
      </c>
      <c r="F41" s="128">
        <f>'11.F&amp;V Crop Production details'!F52</f>
        <v>0</v>
      </c>
      <c r="G41" s="128">
        <f>'11.F&amp;V Crop Production details'!G52</f>
        <v>0</v>
      </c>
      <c r="H41" s="128">
        <f>'11.F&amp;V Crop Production details'!H52</f>
        <v>0</v>
      </c>
    </row>
    <row r="42" spans="1:8" hidden="1">
      <c r="A42" s="128">
        <f>'11.F&amp;V Crop Production details'!A53</f>
        <v>0</v>
      </c>
      <c r="B42" s="128">
        <f>'11.F&amp;V Crop Production details'!B53</f>
        <v>0</v>
      </c>
      <c r="C42" s="128">
        <f>'11.F&amp;V Crop Production details'!C53</f>
        <v>0</v>
      </c>
      <c r="D42" s="128">
        <f>'11.F&amp;V Crop Production details'!D53</f>
        <v>0</v>
      </c>
      <c r="E42" s="128">
        <f>'11.F&amp;V Crop Production details'!E53</f>
        <v>0</v>
      </c>
      <c r="F42" s="128">
        <f>'11.F&amp;V Crop Production details'!F53</f>
        <v>0</v>
      </c>
      <c r="G42" s="128">
        <f>'11.F&amp;V Crop Production details'!G53</f>
        <v>0</v>
      </c>
      <c r="H42" s="128">
        <f>'11.F&amp;V Crop Production details'!H53</f>
        <v>0</v>
      </c>
    </row>
    <row r="43" spans="1:8" hidden="1">
      <c r="A43" s="128">
        <f>'11.F&amp;V Crop Production details'!A54</f>
        <v>0</v>
      </c>
      <c r="B43" s="128">
        <f>'11.F&amp;V Crop Production details'!B54</f>
        <v>0</v>
      </c>
      <c r="C43" s="128">
        <f>'11.F&amp;V Crop Production details'!C54</f>
        <v>0</v>
      </c>
      <c r="D43" s="128">
        <f>'11.F&amp;V Crop Production details'!D54</f>
        <v>0</v>
      </c>
      <c r="E43" s="128">
        <f>'11.F&amp;V Crop Production details'!E54</f>
        <v>0</v>
      </c>
      <c r="F43" s="128">
        <f>'11.F&amp;V Crop Production details'!F54</f>
        <v>0</v>
      </c>
      <c r="G43" s="128">
        <f>'11.F&amp;V Crop Production details'!G54</f>
        <v>0</v>
      </c>
      <c r="H43" s="128">
        <f>'11.F&amp;V Crop Production details'!H54</f>
        <v>0</v>
      </c>
    </row>
    <row r="44" spans="1:8" hidden="1">
      <c r="A44" s="128" t="str">
        <f>'11.F&amp;V Crop Production details'!A55</f>
        <v>Onion</v>
      </c>
      <c r="B44" s="128">
        <f>'11.F&amp;V Crop Production details'!B55</f>
        <v>0</v>
      </c>
      <c r="C44" s="128">
        <f>'11.F&amp;V Crop Production details'!C55</f>
        <v>0</v>
      </c>
      <c r="D44" s="128">
        <f>'11.F&amp;V Crop Production details'!D55</f>
        <v>0</v>
      </c>
      <c r="E44" s="128">
        <f>'11.F&amp;V Crop Production details'!E55</f>
        <v>0</v>
      </c>
      <c r="F44" s="128">
        <f>'11.F&amp;V Crop Production details'!F55</f>
        <v>0</v>
      </c>
      <c r="G44" s="128">
        <f>'11.F&amp;V Crop Production details'!G55</f>
        <v>0</v>
      </c>
      <c r="H44" s="128">
        <f>'11.F&amp;V Crop Production details'!H55</f>
        <v>0</v>
      </c>
    </row>
    <row r="45" spans="1:8" hidden="1">
      <c r="A45" s="128" t="str">
        <f>'11.F&amp;V Crop Production details'!A56</f>
        <v>Tomato</v>
      </c>
      <c r="B45" s="128">
        <f>'11.F&amp;V Crop Production details'!B56</f>
        <v>0</v>
      </c>
      <c r="C45" s="128">
        <f>'11.F&amp;V Crop Production details'!C56</f>
        <v>0</v>
      </c>
      <c r="D45" s="128">
        <f>'11.F&amp;V Crop Production details'!D56</f>
        <v>0</v>
      </c>
      <c r="E45" s="128">
        <f>'11.F&amp;V Crop Production details'!E56</f>
        <v>0</v>
      </c>
      <c r="F45" s="128">
        <f>'11.F&amp;V Crop Production details'!F56</f>
        <v>0</v>
      </c>
      <c r="G45" s="128">
        <f>'11.F&amp;V Crop Production details'!G56</f>
        <v>0</v>
      </c>
      <c r="H45" s="128">
        <f>'11.F&amp;V Crop Production details'!H56</f>
        <v>0</v>
      </c>
    </row>
    <row r="46" spans="1:8" hidden="1">
      <c r="A46" s="128" t="str">
        <f>'11.F&amp;V Crop Production details'!A57</f>
        <v>Okra</v>
      </c>
      <c r="B46" s="128">
        <f>'11.F&amp;V Crop Production details'!B57</f>
        <v>0</v>
      </c>
      <c r="C46" s="128">
        <f>'11.F&amp;V Crop Production details'!C57</f>
        <v>0</v>
      </c>
      <c r="D46" s="128">
        <f>'11.F&amp;V Crop Production details'!D57</f>
        <v>0</v>
      </c>
      <c r="E46" s="128">
        <f>'11.F&amp;V Crop Production details'!E57</f>
        <v>0</v>
      </c>
      <c r="F46" s="128">
        <f>'11.F&amp;V Crop Production details'!F57</f>
        <v>0</v>
      </c>
      <c r="G46" s="128">
        <f>'11.F&amp;V Crop Production details'!G57</f>
        <v>0</v>
      </c>
      <c r="H46" s="128">
        <f>'11.F&amp;V Crop Production details'!H57</f>
        <v>0</v>
      </c>
    </row>
    <row r="47" spans="1:8" hidden="1">
      <c r="A47" s="128" t="str">
        <f>'11.F&amp;V Crop Production details'!A58</f>
        <v>Chilli</v>
      </c>
      <c r="B47" s="128">
        <f>'11.F&amp;V Crop Production details'!B58</f>
        <v>0</v>
      </c>
      <c r="C47" s="128">
        <f>'11.F&amp;V Crop Production details'!C58</f>
        <v>0</v>
      </c>
      <c r="D47" s="128">
        <f>'11.F&amp;V Crop Production details'!D58</f>
        <v>0</v>
      </c>
      <c r="E47" s="128">
        <f>'11.F&amp;V Crop Production details'!E58</f>
        <v>0</v>
      </c>
      <c r="F47" s="128">
        <f>'11.F&amp;V Crop Production details'!F58</f>
        <v>0</v>
      </c>
      <c r="G47" s="128">
        <f>'11.F&amp;V Crop Production details'!G58</f>
        <v>0</v>
      </c>
      <c r="H47" s="128">
        <f>'11.F&amp;V Crop Production details'!H58</f>
        <v>0</v>
      </c>
    </row>
    <row r="48" spans="1:8" hidden="1">
      <c r="A48" s="128" t="str">
        <f>'11.F&amp;V Crop Production details'!A59</f>
        <v>Brinjal</v>
      </c>
      <c r="B48" s="128">
        <f>'11.F&amp;V Crop Production details'!B59</f>
        <v>0</v>
      </c>
      <c r="C48" s="128">
        <f>'11.F&amp;V Crop Production details'!C59</f>
        <v>0</v>
      </c>
      <c r="D48" s="128">
        <f>'11.F&amp;V Crop Production details'!D59</f>
        <v>0</v>
      </c>
      <c r="E48" s="128">
        <f>'11.F&amp;V Crop Production details'!E59</f>
        <v>0</v>
      </c>
      <c r="F48" s="128">
        <f>'11.F&amp;V Crop Production details'!F59</f>
        <v>0</v>
      </c>
      <c r="G48" s="128">
        <f>'11.F&amp;V Crop Production details'!G59</f>
        <v>0</v>
      </c>
      <c r="H48" s="128">
        <f>'11.F&amp;V Crop Production details'!H59</f>
        <v>0</v>
      </c>
    </row>
    <row r="49" spans="1:8" hidden="1">
      <c r="A49" s="128">
        <f>'11.F&amp;V Crop Production details'!A60</f>
        <v>0</v>
      </c>
      <c r="B49" s="128">
        <f>'11.F&amp;V Crop Production details'!B60</f>
        <v>0</v>
      </c>
      <c r="C49" s="128">
        <f>'11.F&amp;V Crop Production details'!C60</f>
        <v>0</v>
      </c>
      <c r="D49" s="128">
        <f>'11.F&amp;V Crop Production details'!D60</f>
        <v>0</v>
      </c>
      <c r="E49" s="128">
        <f>'11.F&amp;V Crop Production details'!E60</f>
        <v>0</v>
      </c>
      <c r="F49" s="128">
        <f>'11.F&amp;V Crop Production details'!F60</f>
        <v>0</v>
      </c>
      <c r="G49" s="128">
        <f>'11.F&amp;V Crop Production details'!G60</f>
        <v>0</v>
      </c>
      <c r="H49" s="128">
        <f>'11.F&amp;V Crop Production details'!H60</f>
        <v>0</v>
      </c>
    </row>
    <row r="50" spans="1:8" hidden="1">
      <c r="A50" s="128">
        <f>'11.F&amp;V Crop Production details'!A61</f>
        <v>0</v>
      </c>
      <c r="B50" s="128">
        <f>'11.F&amp;V Crop Production details'!B61</f>
        <v>0</v>
      </c>
      <c r="C50" s="128">
        <f>'11.F&amp;V Crop Production details'!C61</f>
        <v>0</v>
      </c>
      <c r="D50" s="128">
        <f>'11.F&amp;V Crop Production details'!D61</f>
        <v>0</v>
      </c>
      <c r="E50" s="128">
        <f>'11.F&amp;V Crop Production details'!E61</f>
        <v>0</v>
      </c>
      <c r="F50" s="128">
        <f>'11.F&amp;V Crop Production details'!F61</f>
        <v>0</v>
      </c>
      <c r="G50" s="128">
        <f>'11.F&amp;V Crop Production details'!G61</f>
        <v>0</v>
      </c>
      <c r="H50" s="128">
        <f>'11.F&amp;V Crop Production details'!H61</f>
        <v>0</v>
      </c>
    </row>
    <row r="51" spans="1:8" hidden="1">
      <c r="A51" s="128">
        <f>'11.F&amp;V Crop Production details'!A62</f>
        <v>0</v>
      </c>
      <c r="B51" s="128">
        <f>'11.F&amp;V Crop Production details'!B62</f>
        <v>0</v>
      </c>
      <c r="C51" s="128">
        <f>'11.F&amp;V Crop Production details'!C62</f>
        <v>0</v>
      </c>
      <c r="D51" s="128">
        <f>'11.F&amp;V Crop Production details'!D62</f>
        <v>0</v>
      </c>
      <c r="E51" s="128">
        <f>'11.F&amp;V Crop Production details'!E62</f>
        <v>0</v>
      </c>
      <c r="F51" s="128">
        <f>'11.F&amp;V Crop Production details'!F62</f>
        <v>0</v>
      </c>
      <c r="G51" s="128">
        <f>'11.F&amp;V Crop Production details'!G62</f>
        <v>0</v>
      </c>
      <c r="H51" s="128">
        <f>'11.F&amp;V Crop Production details'!H62</f>
        <v>0</v>
      </c>
    </row>
    <row r="52" spans="1:8" hidden="1">
      <c r="A52" s="128">
        <f>'11.F&amp;V Crop Production details'!A63</f>
        <v>0</v>
      </c>
      <c r="B52" s="128">
        <f>'11.F&amp;V Crop Production details'!B63</f>
        <v>0</v>
      </c>
      <c r="C52" s="128">
        <f>'11.F&amp;V Crop Production details'!C63</f>
        <v>0</v>
      </c>
      <c r="D52" s="128">
        <f>'11.F&amp;V Crop Production details'!D63</f>
        <v>0</v>
      </c>
      <c r="E52" s="128">
        <f>'11.F&amp;V Crop Production details'!E63</f>
        <v>0</v>
      </c>
      <c r="F52" s="128">
        <f>'11.F&amp;V Crop Production details'!F63</f>
        <v>0</v>
      </c>
      <c r="G52" s="128">
        <f>'11.F&amp;V Crop Production details'!G63</f>
        <v>0</v>
      </c>
      <c r="H52" s="128">
        <f>'11.F&amp;V Crop Production details'!H63</f>
        <v>0</v>
      </c>
    </row>
    <row r="53" spans="1:8" hidden="1">
      <c r="A53" s="128">
        <f>'11.F&amp;V Crop Production details'!A64</f>
        <v>0</v>
      </c>
      <c r="B53" s="128"/>
      <c r="C53" s="128"/>
      <c r="D53" s="128"/>
      <c r="E53" s="128"/>
      <c r="F53" s="128"/>
      <c r="G53" s="128"/>
      <c r="H53" s="128"/>
    </row>
    <row r="54" spans="1:8" hidden="1">
      <c r="A54" s="128">
        <f>'11.F&amp;V Crop Production details'!A65</f>
        <v>0</v>
      </c>
      <c r="B54" s="128"/>
      <c r="C54" s="128"/>
      <c r="D54" s="128"/>
      <c r="E54" s="128"/>
      <c r="F54" s="128"/>
      <c r="G54" s="128"/>
      <c r="H54" s="128"/>
    </row>
    <row r="55" spans="1:8" hidden="1">
      <c r="A55" s="128">
        <f>'11.F&amp;V Crop Production details'!A66</f>
        <v>0</v>
      </c>
      <c r="B55" s="128"/>
      <c r="C55" s="128"/>
      <c r="D55" s="128"/>
      <c r="E55" s="128"/>
      <c r="F55" s="128"/>
      <c r="G55" s="128"/>
      <c r="H55" s="128"/>
    </row>
    <row r="56" spans="1:8" hidden="1">
      <c r="A56" s="128" t="str">
        <f>'11.F&amp;V Crop Production details'!A67</f>
        <v>Pomegranate</v>
      </c>
      <c r="B56" s="128">
        <f>'11.F&amp;V Crop Production details'!B67</f>
        <v>0</v>
      </c>
      <c r="C56" s="128">
        <f>'11.F&amp;V Crop Production details'!C67</f>
        <v>0</v>
      </c>
      <c r="D56" s="128">
        <f>'11.F&amp;V Crop Production details'!D67</f>
        <v>0</v>
      </c>
      <c r="E56" s="128">
        <f>'11.F&amp;V Crop Production details'!E67</f>
        <v>0</v>
      </c>
      <c r="F56" s="128">
        <f>'11.F&amp;V Crop Production details'!F67</f>
        <v>0</v>
      </c>
      <c r="G56" s="128">
        <f>'11.F&amp;V Crop Production details'!G67</f>
        <v>0</v>
      </c>
      <c r="H56" s="128">
        <f>'11.F&amp;V Crop Production details'!H67</f>
        <v>0</v>
      </c>
    </row>
    <row r="57" spans="1:8" hidden="1">
      <c r="A57" s="128" t="str">
        <f>'11.F&amp;V Crop Production details'!A68</f>
        <v>Custard Apple</v>
      </c>
      <c r="B57" s="128">
        <f>'11.F&amp;V Crop Production details'!B68</f>
        <v>0</v>
      </c>
      <c r="C57" s="128">
        <f>'11.F&amp;V Crop Production details'!C68</f>
        <v>0</v>
      </c>
      <c r="D57" s="128">
        <f>'11.F&amp;V Crop Production details'!D68</f>
        <v>0</v>
      </c>
      <c r="E57" s="128">
        <f>'11.F&amp;V Crop Production details'!E68</f>
        <v>0</v>
      </c>
      <c r="F57" s="128">
        <f>'11.F&amp;V Crop Production details'!F68</f>
        <v>0</v>
      </c>
      <c r="G57" s="128">
        <f>'11.F&amp;V Crop Production details'!G68</f>
        <v>0</v>
      </c>
      <c r="H57" s="128">
        <f>'11.F&amp;V Crop Production details'!H68</f>
        <v>0</v>
      </c>
    </row>
    <row r="58" spans="1:8" hidden="1">
      <c r="A58" s="128" t="str">
        <f>'11.F&amp;V Crop Production details'!A69</f>
        <v>Guava</v>
      </c>
      <c r="B58" s="128">
        <f>'11.F&amp;V Crop Production details'!B69</f>
        <v>0</v>
      </c>
      <c r="C58" s="128">
        <f>'11.F&amp;V Crop Production details'!C69</f>
        <v>0</v>
      </c>
      <c r="D58" s="128">
        <f>'11.F&amp;V Crop Production details'!D69</f>
        <v>0</v>
      </c>
      <c r="E58" s="128">
        <f>'11.F&amp;V Crop Production details'!E69</f>
        <v>0</v>
      </c>
      <c r="F58" s="128">
        <f>'11.F&amp;V Crop Production details'!F69</f>
        <v>0</v>
      </c>
      <c r="G58" s="128">
        <f>'11.F&amp;V Crop Production details'!G69</f>
        <v>0</v>
      </c>
      <c r="H58" s="128">
        <f>'11.F&amp;V Crop Production details'!H69</f>
        <v>0</v>
      </c>
    </row>
    <row r="59" spans="1:8" hidden="1">
      <c r="A59" s="128" t="str">
        <f>'11.F&amp;V Crop Production details'!A70</f>
        <v>Citrus</v>
      </c>
      <c r="B59" s="128">
        <f>'11.F&amp;V Crop Production details'!B70</f>
        <v>0</v>
      </c>
      <c r="C59" s="128">
        <f>'11.F&amp;V Crop Production details'!C70</f>
        <v>0</v>
      </c>
      <c r="D59" s="128">
        <f>'11.F&amp;V Crop Production details'!D70</f>
        <v>0</v>
      </c>
      <c r="E59" s="128">
        <f>'11.F&amp;V Crop Production details'!E70</f>
        <v>0</v>
      </c>
      <c r="F59" s="128">
        <f>'11.F&amp;V Crop Production details'!F70</f>
        <v>0</v>
      </c>
      <c r="G59" s="128">
        <f>'11.F&amp;V Crop Production details'!G70</f>
        <v>0</v>
      </c>
      <c r="H59" s="128">
        <f>'11.F&amp;V Crop Production details'!H70</f>
        <v>0</v>
      </c>
    </row>
    <row r="60" spans="1:8">
      <c r="A60" s="128"/>
      <c r="B60" s="128"/>
      <c r="C60" s="128"/>
      <c r="D60" s="128"/>
      <c r="E60" s="128"/>
      <c r="F60" s="128"/>
      <c r="G60" s="128"/>
      <c r="H60" s="128"/>
    </row>
    <row r="61" spans="1:8">
      <c r="A61" s="66" t="s">
        <v>501</v>
      </c>
      <c r="B61" s="128">
        <f t="shared" ref="B61:H61" si="2">SUM(B35:B59)</f>
        <v>0</v>
      </c>
      <c r="C61" s="128">
        <f t="shared" si="2"/>
        <v>0</v>
      </c>
      <c r="D61" s="128">
        <f t="shared" si="2"/>
        <v>0</v>
      </c>
      <c r="E61" s="128">
        <f t="shared" si="2"/>
        <v>0</v>
      </c>
      <c r="F61" s="128">
        <f t="shared" si="2"/>
        <v>0</v>
      </c>
      <c r="G61" s="128">
        <f t="shared" si="2"/>
        <v>0</v>
      </c>
      <c r="H61" s="128">
        <f t="shared" si="2"/>
        <v>0</v>
      </c>
    </row>
    <row r="62" spans="1:8">
      <c r="A62" s="195" t="s">
        <v>503</v>
      </c>
      <c r="B62" s="207">
        <v>0.85</v>
      </c>
      <c r="C62" s="207">
        <f>B62</f>
        <v>0.85</v>
      </c>
      <c r="D62" s="207">
        <f t="shared" ref="D62:H62" si="3">C62</f>
        <v>0.85</v>
      </c>
      <c r="E62" s="207">
        <f t="shared" si="3"/>
        <v>0.85</v>
      </c>
      <c r="F62" s="207">
        <f t="shared" si="3"/>
        <v>0.85</v>
      </c>
      <c r="G62" s="207">
        <f t="shared" si="3"/>
        <v>0.85</v>
      </c>
      <c r="H62" s="207">
        <f t="shared" si="3"/>
        <v>0.85</v>
      </c>
    </row>
    <row r="63" spans="1:8">
      <c r="A63" s="195" t="s">
        <v>504</v>
      </c>
      <c r="B63" s="207">
        <f t="shared" ref="B63:H63" si="4">1-B62</f>
        <v>0.15000000000000002</v>
      </c>
      <c r="C63" s="207">
        <f t="shared" si="4"/>
        <v>0.15000000000000002</v>
      </c>
      <c r="D63" s="207">
        <f t="shared" si="4"/>
        <v>0.15000000000000002</v>
      </c>
      <c r="E63" s="207">
        <f t="shared" si="4"/>
        <v>0.15000000000000002</v>
      </c>
      <c r="F63" s="207">
        <f t="shared" si="4"/>
        <v>0.15000000000000002</v>
      </c>
      <c r="G63" s="207">
        <f t="shared" si="4"/>
        <v>0.15000000000000002</v>
      </c>
      <c r="H63" s="207">
        <f t="shared" si="4"/>
        <v>0.15000000000000002</v>
      </c>
    </row>
    <row r="64" spans="1:8">
      <c r="A64" s="195"/>
      <c r="B64" s="207"/>
      <c r="C64" s="207"/>
      <c r="D64" s="207"/>
      <c r="E64" s="207"/>
      <c r="F64" s="207"/>
      <c r="G64" s="207"/>
      <c r="H64" s="207"/>
    </row>
    <row r="65" spans="1:8">
      <c r="A65" s="195" t="s">
        <v>165</v>
      </c>
      <c r="B65" s="196">
        <f t="shared" ref="B65:H65" si="5">B33*B62</f>
        <v>30139.128937500001</v>
      </c>
      <c r="C65" s="196">
        <f t="shared" si="5"/>
        <v>33153.041831250004</v>
      </c>
      <c r="D65" s="196">
        <f t="shared" si="5"/>
        <v>36166.954724999996</v>
      </c>
      <c r="E65" s="196">
        <f t="shared" si="5"/>
        <v>39180.86761875001</v>
      </c>
      <c r="F65" s="196">
        <f t="shared" si="5"/>
        <v>42194.780512500016</v>
      </c>
      <c r="G65" s="196">
        <f t="shared" si="5"/>
        <v>45208.693406250008</v>
      </c>
      <c r="H65" s="196">
        <f t="shared" si="5"/>
        <v>48222.606300000014</v>
      </c>
    </row>
    <row r="66" spans="1:8">
      <c r="A66" s="66"/>
      <c r="B66" s="128"/>
      <c r="C66" s="128"/>
      <c r="D66" s="128"/>
      <c r="E66" s="128"/>
      <c r="F66" s="128"/>
      <c r="G66" s="128"/>
      <c r="H66" s="128"/>
    </row>
    <row r="67" spans="1:8">
      <c r="A67" s="66" t="s">
        <v>166</v>
      </c>
      <c r="B67" s="128">
        <f>B33-B65</f>
        <v>5318.6698125000003</v>
      </c>
      <c r="C67" s="128">
        <f t="shared" ref="C67:H67" si="6">C33-C65</f>
        <v>5850.5367937499977</v>
      </c>
      <c r="D67" s="128">
        <f t="shared" si="6"/>
        <v>6382.4037749999989</v>
      </c>
      <c r="E67" s="128">
        <f t="shared" si="6"/>
        <v>6914.27075625</v>
      </c>
      <c r="F67" s="128">
        <f t="shared" si="6"/>
        <v>7446.1377375000011</v>
      </c>
      <c r="G67" s="128">
        <f t="shared" si="6"/>
        <v>7978.0047187500022</v>
      </c>
      <c r="H67" s="128">
        <f t="shared" si="6"/>
        <v>8509.8717000000033</v>
      </c>
    </row>
    <row r="68" spans="1:8">
      <c r="A68" s="64" t="str">
        <f t="shared" ref="A68:A89" si="7">A11</f>
        <v>Soybean</v>
      </c>
      <c r="B68" s="206">
        <f t="shared" ref="B68:B89" si="8">B11*$B$63</f>
        <v>1861.2000000000003</v>
      </c>
      <c r="C68" s="206">
        <f t="shared" ref="C68:C83" si="9">C11*$C$63</f>
        <v>2047.3200000000004</v>
      </c>
      <c r="D68" s="206">
        <f t="shared" ref="D68:D83" si="10">D11*$D$63</f>
        <v>2233.4400000000005</v>
      </c>
      <c r="E68" s="206">
        <f t="shared" ref="E68:E83" si="11">E11*$E$63</f>
        <v>2419.5600000000009</v>
      </c>
      <c r="F68" s="206">
        <f t="shared" ref="F68:F83" si="12">F11*$F$63</f>
        <v>2605.6800000000012</v>
      </c>
      <c r="G68" s="206">
        <f t="shared" ref="G68:G83" si="13">G11*$G$63</f>
        <v>2791.8000000000015</v>
      </c>
      <c r="H68" s="206">
        <f t="shared" ref="H68:H83" si="14">H11*$H$63</f>
        <v>2977.9200000000019</v>
      </c>
    </row>
    <row r="69" spans="1:8">
      <c r="A69" s="64" t="str">
        <f t="shared" si="7"/>
        <v>Red Gram/Tur</v>
      </c>
      <c r="B69" s="206">
        <f t="shared" si="8"/>
        <v>966.95156250000014</v>
      </c>
      <c r="C69" s="206">
        <f t="shared" si="9"/>
        <v>1063.6467187500002</v>
      </c>
      <c r="D69" s="206">
        <f t="shared" si="10"/>
        <v>1160.3418750000003</v>
      </c>
      <c r="E69" s="206">
        <f t="shared" si="11"/>
        <v>1257.0370312500006</v>
      </c>
      <c r="F69" s="206">
        <f t="shared" si="12"/>
        <v>1353.7321875000007</v>
      </c>
      <c r="G69" s="206">
        <f t="shared" si="13"/>
        <v>1450.4273437500008</v>
      </c>
      <c r="H69" s="206">
        <f t="shared" si="14"/>
        <v>1547.1225000000011</v>
      </c>
    </row>
    <row r="70" spans="1:8" hidden="1">
      <c r="A70" s="64" t="str">
        <f t="shared" si="7"/>
        <v>Paddy/Rice</v>
      </c>
      <c r="B70" s="206">
        <f t="shared" si="8"/>
        <v>0</v>
      </c>
      <c r="C70" s="206">
        <f t="shared" si="9"/>
        <v>0</v>
      </c>
      <c r="D70" s="206">
        <f t="shared" si="10"/>
        <v>0</v>
      </c>
      <c r="E70" s="206">
        <f t="shared" si="11"/>
        <v>0</v>
      </c>
      <c r="F70" s="206">
        <f t="shared" si="12"/>
        <v>0</v>
      </c>
      <c r="G70" s="206">
        <f t="shared" si="13"/>
        <v>0</v>
      </c>
      <c r="H70" s="206">
        <f t="shared" si="14"/>
        <v>0</v>
      </c>
    </row>
    <row r="71" spans="1:8">
      <c r="A71" s="64" t="str">
        <f t="shared" si="7"/>
        <v>Green Gram/ Moong</v>
      </c>
      <c r="B71" s="206">
        <f t="shared" si="8"/>
        <v>398.99475000000007</v>
      </c>
      <c r="C71" s="206">
        <f t="shared" si="9"/>
        <v>438.89422500000012</v>
      </c>
      <c r="D71" s="206">
        <f t="shared" si="10"/>
        <v>478.79370000000017</v>
      </c>
      <c r="E71" s="206">
        <f t="shared" si="11"/>
        <v>518.69317500000022</v>
      </c>
      <c r="F71" s="206">
        <f t="shared" si="12"/>
        <v>558.59265000000028</v>
      </c>
      <c r="G71" s="206">
        <f t="shared" si="13"/>
        <v>598.49212500000033</v>
      </c>
      <c r="H71" s="206">
        <f t="shared" si="14"/>
        <v>638.39160000000027</v>
      </c>
    </row>
    <row r="72" spans="1:8" hidden="1">
      <c r="A72" s="64" t="str">
        <f t="shared" si="7"/>
        <v>Maize</v>
      </c>
      <c r="B72" s="206">
        <f t="shared" si="8"/>
        <v>0</v>
      </c>
      <c r="C72" s="206">
        <f t="shared" si="9"/>
        <v>0</v>
      </c>
      <c r="D72" s="206">
        <f t="shared" si="10"/>
        <v>0</v>
      </c>
      <c r="E72" s="206">
        <f t="shared" si="11"/>
        <v>0</v>
      </c>
      <c r="F72" s="206">
        <f t="shared" si="12"/>
        <v>0</v>
      </c>
      <c r="G72" s="206">
        <f t="shared" si="13"/>
        <v>0</v>
      </c>
      <c r="H72" s="206">
        <f t="shared" si="14"/>
        <v>0</v>
      </c>
    </row>
    <row r="73" spans="1:8">
      <c r="A73" s="64" t="str">
        <f t="shared" si="7"/>
        <v>Black Gram/Udid</v>
      </c>
      <c r="B73" s="206">
        <f t="shared" si="8"/>
        <v>398.99475000000007</v>
      </c>
      <c r="C73" s="206">
        <f t="shared" si="9"/>
        <v>438.89422500000012</v>
      </c>
      <c r="D73" s="206">
        <f t="shared" si="10"/>
        <v>478.79370000000017</v>
      </c>
      <c r="E73" s="206">
        <f t="shared" si="11"/>
        <v>518.69317500000022</v>
      </c>
      <c r="F73" s="206">
        <f t="shared" si="12"/>
        <v>558.59265000000028</v>
      </c>
      <c r="G73" s="206">
        <f t="shared" si="13"/>
        <v>598.49212500000033</v>
      </c>
      <c r="H73" s="206">
        <f t="shared" si="14"/>
        <v>638.39160000000027</v>
      </c>
    </row>
    <row r="74" spans="1:8" hidden="1">
      <c r="A74" s="64" t="str">
        <f t="shared" si="7"/>
        <v>Bajra</v>
      </c>
      <c r="B74" s="206">
        <f t="shared" si="8"/>
        <v>0</v>
      </c>
      <c r="C74" s="206">
        <f t="shared" si="9"/>
        <v>0</v>
      </c>
      <c r="D74" s="206">
        <f t="shared" si="10"/>
        <v>0</v>
      </c>
      <c r="E74" s="206">
        <f t="shared" si="11"/>
        <v>0</v>
      </c>
      <c r="F74" s="206">
        <f t="shared" si="12"/>
        <v>0</v>
      </c>
      <c r="G74" s="206">
        <f t="shared" si="13"/>
        <v>0</v>
      </c>
      <c r="H74" s="206">
        <f t="shared" si="14"/>
        <v>0</v>
      </c>
    </row>
    <row r="75" spans="1:8" hidden="1">
      <c r="A75" s="64" t="str">
        <f t="shared" si="7"/>
        <v>Jawar</v>
      </c>
      <c r="B75" s="206">
        <f t="shared" si="8"/>
        <v>0</v>
      </c>
      <c r="C75" s="206">
        <f t="shared" si="9"/>
        <v>0</v>
      </c>
      <c r="D75" s="206">
        <f t="shared" si="10"/>
        <v>0</v>
      </c>
      <c r="E75" s="206">
        <f t="shared" si="11"/>
        <v>0</v>
      </c>
      <c r="F75" s="206">
        <f t="shared" si="12"/>
        <v>0</v>
      </c>
      <c r="G75" s="206">
        <f t="shared" si="13"/>
        <v>0</v>
      </c>
      <c r="H75" s="206">
        <f t="shared" si="14"/>
        <v>0</v>
      </c>
    </row>
    <row r="76" spans="1:8" hidden="1">
      <c r="A76" s="64" t="str">
        <f t="shared" si="7"/>
        <v>Sunflower</v>
      </c>
      <c r="B76" s="206">
        <f t="shared" si="8"/>
        <v>0</v>
      </c>
      <c r="C76" s="206">
        <f t="shared" si="9"/>
        <v>0</v>
      </c>
      <c r="D76" s="206">
        <f t="shared" si="10"/>
        <v>0</v>
      </c>
      <c r="E76" s="206">
        <f t="shared" si="11"/>
        <v>0</v>
      </c>
      <c r="F76" s="206">
        <f t="shared" si="12"/>
        <v>0</v>
      </c>
      <c r="G76" s="206">
        <f t="shared" si="13"/>
        <v>0</v>
      </c>
      <c r="H76" s="206">
        <f t="shared" si="14"/>
        <v>0</v>
      </c>
    </row>
    <row r="77" spans="1:8">
      <c r="A77" s="64" t="str">
        <f t="shared" si="7"/>
        <v>Wheat</v>
      </c>
      <c r="B77" s="206">
        <f t="shared" si="8"/>
        <v>552.54375000000005</v>
      </c>
      <c r="C77" s="206">
        <f t="shared" si="9"/>
        <v>607.79812500000014</v>
      </c>
      <c r="D77" s="206">
        <f t="shared" si="10"/>
        <v>663.05250000000012</v>
      </c>
      <c r="E77" s="206">
        <f t="shared" si="11"/>
        <v>718.30687500000022</v>
      </c>
      <c r="F77" s="206">
        <f t="shared" si="12"/>
        <v>773.5612500000002</v>
      </c>
      <c r="G77" s="206">
        <f t="shared" si="13"/>
        <v>828.8156250000003</v>
      </c>
      <c r="H77" s="206">
        <f t="shared" si="14"/>
        <v>884.07000000000028</v>
      </c>
    </row>
    <row r="78" spans="1:8">
      <c r="A78" s="64" t="str">
        <f t="shared" si="7"/>
        <v>Bengal Gram/Channa</v>
      </c>
      <c r="B78" s="206">
        <f t="shared" si="8"/>
        <v>1139.9850000000001</v>
      </c>
      <c r="C78" s="206">
        <f t="shared" si="9"/>
        <v>1253.9835</v>
      </c>
      <c r="D78" s="206">
        <f t="shared" si="10"/>
        <v>1367.982</v>
      </c>
      <c r="E78" s="206">
        <f t="shared" si="11"/>
        <v>1481.9805000000001</v>
      </c>
      <c r="F78" s="206">
        <f t="shared" si="12"/>
        <v>1595.979</v>
      </c>
      <c r="G78" s="206">
        <f t="shared" si="13"/>
        <v>1709.9775</v>
      </c>
      <c r="H78" s="206">
        <f t="shared" si="14"/>
        <v>1823.9760000000001</v>
      </c>
    </row>
    <row r="79" spans="1:8" hidden="1">
      <c r="A79" s="64" t="str">
        <f t="shared" si="7"/>
        <v>Jawar</v>
      </c>
      <c r="B79" s="206">
        <f t="shared" si="8"/>
        <v>0</v>
      </c>
      <c r="C79" s="206">
        <f t="shared" si="9"/>
        <v>0</v>
      </c>
      <c r="D79" s="206">
        <f t="shared" si="10"/>
        <v>0</v>
      </c>
      <c r="E79" s="206">
        <f t="shared" si="11"/>
        <v>0</v>
      </c>
      <c r="F79" s="206">
        <f t="shared" si="12"/>
        <v>0</v>
      </c>
      <c r="G79" s="206">
        <f t="shared" si="13"/>
        <v>0</v>
      </c>
      <c r="H79" s="206">
        <f t="shared" si="14"/>
        <v>0</v>
      </c>
    </row>
    <row r="80" spans="1:8" hidden="1">
      <c r="A80" s="64" t="str">
        <f t="shared" si="7"/>
        <v>Maize</v>
      </c>
      <c r="B80" s="206">
        <f t="shared" si="8"/>
        <v>0</v>
      </c>
      <c r="C80" s="206">
        <f t="shared" si="9"/>
        <v>0</v>
      </c>
      <c r="D80" s="206">
        <f t="shared" si="10"/>
        <v>0</v>
      </c>
      <c r="E80" s="206">
        <f t="shared" si="11"/>
        <v>0</v>
      </c>
      <c r="F80" s="206">
        <f t="shared" si="12"/>
        <v>0</v>
      </c>
      <c r="G80" s="206">
        <f t="shared" si="13"/>
        <v>0</v>
      </c>
      <c r="H80" s="206">
        <f t="shared" si="14"/>
        <v>0</v>
      </c>
    </row>
    <row r="81" spans="1:12" hidden="1">
      <c r="A81" s="64" t="str">
        <f t="shared" si="7"/>
        <v>Safflower</v>
      </c>
      <c r="B81" s="206">
        <f t="shared" si="8"/>
        <v>0</v>
      </c>
      <c r="C81" s="206">
        <f t="shared" si="9"/>
        <v>0</v>
      </c>
      <c r="D81" s="206">
        <f t="shared" si="10"/>
        <v>0</v>
      </c>
      <c r="E81" s="206">
        <f t="shared" si="11"/>
        <v>0</v>
      </c>
      <c r="F81" s="206">
        <f t="shared" si="12"/>
        <v>0</v>
      </c>
      <c r="G81" s="206">
        <f t="shared" si="13"/>
        <v>0</v>
      </c>
      <c r="H81" s="206">
        <f t="shared" si="14"/>
        <v>0</v>
      </c>
    </row>
    <row r="82" spans="1:12" hidden="1">
      <c r="A82" s="64">
        <f t="shared" si="7"/>
        <v>0</v>
      </c>
      <c r="B82" s="206">
        <f t="shared" si="8"/>
        <v>0</v>
      </c>
      <c r="C82" s="206">
        <f t="shared" si="9"/>
        <v>0</v>
      </c>
      <c r="D82" s="206">
        <f t="shared" si="10"/>
        <v>0</v>
      </c>
      <c r="E82" s="206">
        <f t="shared" si="11"/>
        <v>0</v>
      </c>
      <c r="F82" s="206">
        <f t="shared" si="12"/>
        <v>0</v>
      </c>
      <c r="G82" s="206">
        <f t="shared" si="13"/>
        <v>0</v>
      </c>
      <c r="H82" s="206">
        <f t="shared" si="14"/>
        <v>0</v>
      </c>
    </row>
    <row r="83" spans="1:12" hidden="1">
      <c r="A83" s="64">
        <f t="shared" si="7"/>
        <v>0</v>
      </c>
      <c r="B83" s="206">
        <f t="shared" si="8"/>
        <v>0</v>
      </c>
      <c r="C83" s="206">
        <f t="shared" si="9"/>
        <v>0</v>
      </c>
      <c r="D83" s="206">
        <f t="shared" si="10"/>
        <v>0</v>
      </c>
      <c r="E83" s="206">
        <f t="shared" si="11"/>
        <v>0</v>
      </c>
      <c r="F83" s="206">
        <f t="shared" si="12"/>
        <v>0</v>
      </c>
      <c r="G83" s="206">
        <f t="shared" si="13"/>
        <v>0</v>
      </c>
      <c r="H83" s="206">
        <f t="shared" si="14"/>
        <v>0</v>
      </c>
    </row>
    <row r="84" spans="1:12" hidden="1">
      <c r="A84" s="64">
        <f t="shared" si="7"/>
        <v>0</v>
      </c>
      <c r="B84" s="206">
        <f t="shared" si="8"/>
        <v>0</v>
      </c>
      <c r="C84" s="206">
        <f t="shared" ref="C84:H89" si="15">C27*$B$63</f>
        <v>0</v>
      </c>
      <c r="D84" s="206">
        <f t="shared" si="15"/>
        <v>0</v>
      </c>
      <c r="E84" s="206">
        <f t="shared" si="15"/>
        <v>0</v>
      </c>
      <c r="F84" s="206">
        <f t="shared" si="15"/>
        <v>0</v>
      </c>
      <c r="G84" s="206">
        <f t="shared" si="15"/>
        <v>0</v>
      </c>
      <c r="H84" s="206">
        <f t="shared" si="15"/>
        <v>0</v>
      </c>
    </row>
    <row r="85" spans="1:12" hidden="1">
      <c r="A85" s="64" t="str">
        <f t="shared" si="7"/>
        <v>Groundnut</v>
      </c>
      <c r="B85" s="206">
        <f t="shared" si="8"/>
        <v>0</v>
      </c>
      <c r="C85" s="206">
        <f t="shared" si="15"/>
        <v>0</v>
      </c>
      <c r="D85" s="206">
        <f t="shared" si="15"/>
        <v>0</v>
      </c>
      <c r="E85" s="206">
        <f t="shared" si="15"/>
        <v>0</v>
      </c>
      <c r="F85" s="206">
        <f t="shared" si="15"/>
        <v>0</v>
      </c>
      <c r="G85" s="206">
        <f t="shared" si="15"/>
        <v>0</v>
      </c>
      <c r="H85" s="206">
        <f t="shared" si="15"/>
        <v>0</v>
      </c>
    </row>
    <row r="86" spans="1:12" hidden="1">
      <c r="A86" s="64">
        <f t="shared" si="7"/>
        <v>0</v>
      </c>
      <c r="B86" s="206">
        <f t="shared" si="8"/>
        <v>0</v>
      </c>
      <c r="C86" s="206">
        <f t="shared" si="15"/>
        <v>0</v>
      </c>
      <c r="D86" s="206">
        <f t="shared" si="15"/>
        <v>0</v>
      </c>
      <c r="E86" s="206">
        <f t="shared" si="15"/>
        <v>0</v>
      </c>
      <c r="F86" s="206">
        <f t="shared" si="15"/>
        <v>0</v>
      </c>
      <c r="G86" s="206">
        <f t="shared" si="15"/>
        <v>0</v>
      </c>
      <c r="H86" s="206">
        <f t="shared" si="15"/>
        <v>0</v>
      </c>
    </row>
    <row r="87" spans="1:12" hidden="1">
      <c r="A87" s="64">
        <f t="shared" si="7"/>
        <v>0</v>
      </c>
      <c r="B87" s="206">
        <f t="shared" si="8"/>
        <v>0</v>
      </c>
      <c r="C87" s="206">
        <f t="shared" si="15"/>
        <v>0</v>
      </c>
      <c r="D87" s="206">
        <f t="shared" si="15"/>
        <v>0</v>
      </c>
      <c r="E87" s="206">
        <f t="shared" si="15"/>
        <v>0</v>
      </c>
      <c r="F87" s="206">
        <f t="shared" si="15"/>
        <v>0</v>
      </c>
      <c r="G87" s="206">
        <f t="shared" si="15"/>
        <v>0</v>
      </c>
      <c r="H87" s="206">
        <f t="shared" si="15"/>
        <v>0</v>
      </c>
    </row>
    <row r="88" spans="1:12" hidden="1">
      <c r="A88" s="64">
        <f t="shared" si="7"/>
        <v>0</v>
      </c>
      <c r="B88" s="206">
        <f t="shared" si="8"/>
        <v>0</v>
      </c>
      <c r="C88" s="206">
        <f t="shared" si="15"/>
        <v>0</v>
      </c>
      <c r="D88" s="206">
        <f t="shared" si="15"/>
        <v>0</v>
      </c>
      <c r="E88" s="206">
        <f t="shared" si="15"/>
        <v>0</v>
      </c>
      <c r="F88" s="206">
        <f t="shared" si="15"/>
        <v>0</v>
      </c>
      <c r="G88" s="206">
        <f t="shared" si="15"/>
        <v>0</v>
      </c>
      <c r="H88" s="206">
        <f t="shared" si="15"/>
        <v>0</v>
      </c>
    </row>
    <row r="89" spans="1:12" hidden="1">
      <c r="A89" s="64">
        <f t="shared" si="7"/>
        <v>0</v>
      </c>
      <c r="B89" s="206">
        <f t="shared" si="8"/>
        <v>0</v>
      </c>
      <c r="C89" s="206">
        <f t="shared" si="15"/>
        <v>0</v>
      </c>
      <c r="D89" s="206">
        <f t="shared" si="15"/>
        <v>0</v>
      </c>
      <c r="E89" s="206">
        <f t="shared" si="15"/>
        <v>0</v>
      </c>
      <c r="F89" s="206">
        <f t="shared" si="15"/>
        <v>0</v>
      </c>
      <c r="G89" s="206">
        <f t="shared" si="15"/>
        <v>0</v>
      </c>
      <c r="H89" s="206">
        <f t="shared" si="15"/>
        <v>0</v>
      </c>
    </row>
    <row r="90" spans="1:12" hidden="1">
      <c r="A90" s="64"/>
      <c r="B90" s="206"/>
      <c r="C90" s="206"/>
      <c r="D90" s="206"/>
      <c r="E90" s="206"/>
      <c r="F90" s="206"/>
      <c r="G90" s="206"/>
      <c r="H90" s="206"/>
      <c r="J90" s="13"/>
      <c r="K90" s="13"/>
      <c r="L90" s="13"/>
    </row>
    <row r="91" spans="1:12" hidden="1">
      <c r="A91" s="64" t="str">
        <f t="shared" ref="A91:A109" si="16">A34</f>
        <v>Fruit  &amp; Vegetables Crop Production Details</v>
      </c>
      <c r="B91" s="206"/>
      <c r="C91" s="206"/>
      <c r="D91" s="206"/>
      <c r="E91" s="206"/>
      <c r="F91" s="206"/>
      <c r="G91" s="206"/>
      <c r="H91" s="206"/>
      <c r="J91" s="13"/>
      <c r="K91" s="13"/>
      <c r="L91" s="13"/>
    </row>
    <row r="92" spans="1:12" hidden="1">
      <c r="A92" s="64" t="str">
        <f t="shared" si="16"/>
        <v>Onion</v>
      </c>
      <c r="B92" s="206">
        <f t="shared" ref="B92:H101" si="17">B35</f>
        <v>0</v>
      </c>
      <c r="C92" s="206">
        <f t="shared" si="17"/>
        <v>0</v>
      </c>
      <c r="D92" s="206">
        <f t="shared" si="17"/>
        <v>0</v>
      </c>
      <c r="E92" s="206">
        <f t="shared" si="17"/>
        <v>0</v>
      </c>
      <c r="F92" s="206">
        <f t="shared" si="17"/>
        <v>0</v>
      </c>
      <c r="G92" s="206">
        <f t="shared" si="17"/>
        <v>0</v>
      </c>
      <c r="H92" s="206">
        <f t="shared" si="17"/>
        <v>0</v>
      </c>
      <c r="J92" s="13"/>
      <c r="K92" s="13"/>
      <c r="L92" s="13"/>
    </row>
    <row r="93" spans="1:12" hidden="1">
      <c r="A93" s="64" t="str">
        <f t="shared" si="16"/>
        <v>Tomato</v>
      </c>
      <c r="B93" s="206">
        <f t="shared" si="17"/>
        <v>0</v>
      </c>
      <c r="C93" s="206">
        <f t="shared" si="17"/>
        <v>0</v>
      </c>
      <c r="D93" s="206">
        <f t="shared" si="17"/>
        <v>0</v>
      </c>
      <c r="E93" s="206">
        <f t="shared" si="17"/>
        <v>0</v>
      </c>
      <c r="F93" s="206">
        <f t="shared" si="17"/>
        <v>0</v>
      </c>
      <c r="G93" s="206">
        <f t="shared" si="17"/>
        <v>0</v>
      </c>
      <c r="H93" s="206">
        <f t="shared" si="17"/>
        <v>0</v>
      </c>
      <c r="J93" s="13"/>
      <c r="K93" s="13"/>
      <c r="L93" s="13"/>
    </row>
    <row r="94" spans="1:12" hidden="1">
      <c r="A94" s="64" t="str">
        <f t="shared" si="16"/>
        <v>Okra</v>
      </c>
      <c r="B94" s="206">
        <f t="shared" si="17"/>
        <v>0</v>
      </c>
      <c r="C94" s="206">
        <f t="shared" si="17"/>
        <v>0</v>
      </c>
      <c r="D94" s="206">
        <f t="shared" si="17"/>
        <v>0</v>
      </c>
      <c r="E94" s="206">
        <f t="shared" si="17"/>
        <v>0</v>
      </c>
      <c r="F94" s="206">
        <f t="shared" si="17"/>
        <v>0</v>
      </c>
      <c r="G94" s="206">
        <f t="shared" si="17"/>
        <v>0</v>
      </c>
      <c r="H94" s="206">
        <f t="shared" si="17"/>
        <v>0</v>
      </c>
      <c r="J94" s="13"/>
      <c r="K94" s="13"/>
      <c r="L94" s="13"/>
    </row>
    <row r="95" spans="1:12" hidden="1">
      <c r="A95" s="64" t="str">
        <f t="shared" si="16"/>
        <v>Chilli</v>
      </c>
      <c r="B95" s="206">
        <f t="shared" si="17"/>
        <v>0</v>
      </c>
      <c r="C95" s="206">
        <f t="shared" si="17"/>
        <v>0</v>
      </c>
      <c r="D95" s="206">
        <f t="shared" si="17"/>
        <v>0</v>
      </c>
      <c r="E95" s="206">
        <f t="shared" si="17"/>
        <v>0</v>
      </c>
      <c r="F95" s="206">
        <f t="shared" si="17"/>
        <v>0</v>
      </c>
      <c r="G95" s="206">
        <f t="shared" si="17"/>
        <v>0</v>
      </c>
      <c r="H95" s="206">
        <f t="shared" si="17"/>
        <v>0</v>
      </c>
      <c r="J95" s="13"/>
      <c r="K95" s="13"/>
      <c r="L95" s="13"/>
    </row>
    <row r="96" spans="1:12" hidden="1">
      <c r="A96" s="64" t="str">
        <f t="shared" si="16"/>
        <v>Potato</v>
      </c>
      <c r="B96" s="206">
        <f t="shared" si="17"/>
        <v>0</v>
      </c>
      <c r="C96" s="206">
        <f t="shared" si="17"/>
        <v>0</v>
      </c>
      <c r="D96" s="206">
        <f t="shared" si="17"/>
        <v>0</v>
      </c>
      <c r="E96" s="206">
        <f t="shared" si="17"/>
        <v>0</v>
      </c>
      <c r="F96" s="206">
        <f t="shared" si="17"/>
        <v>0</v>
      </c>
      <c r="G96" s="206">
        <f t="shared" si="17"/>
        <v>0</v>
      </c>
      <c r="H96" s="206">
        <f t="shared" si="17"/>
        <v>0</v>
      </c>
      <c r="J96" s="13"/>
      <c r="K96" s="13"/>
      <c r="L96" s="13"/>
    </row>
    <row r="97" spans="1:12" hidden="1">
      <c r="A97" s="64">
        <f t="shared" si="16"/>
        <v>0</v>
      </c>
      <c r="B97" s="206">
        <f t="shared" si="17"/>
        <v>0</v>
      </c>
      <c r="C97" s="206">
        <f t="shared" si="17"/>
        <v>0</v>
      </c>
      <c r="D97" s="206">
        <f t="shared" si="17"/>
        <v>0</v>
      </c>
      <c r="E97" s="206">
        <f t="shared" si="17"/>
        <v>0</v>
      </c>
      <c r="F97" s="206">
        <f t="shared" si="17"/>
        <v>0</v>
      </c>
      <c r="G97" s="206">
        <f t="shared" si="17"/>
        <v>0</v>
      </c>
      <c r="H97" s="206">
        <f t="shared" si="17"/>
        <v>0</v>
      </c>
      <c r="J97" s="13"/>
      <c r="K97" s="13"/>
      <c r="L97" s="13"/>
    </row>
    <row r="98" spans="1:12" hidden="1">
      <c r="A98" s="64">
        <f t="shared" si="16"/>
        <v>0</v>
      </c>
      <c r="B98" s="206">
        <f t="shared" si="17"/>
        <v>0</v>
      </c>
      <c r="C98" s="206">
        <f t="shared" si="17"/>
        <v>0</v>
      </c>
      <c r="D98" s="206">
        <f t="shared" si="17"/>
        <v>0</v>
      </c>
      <c r="E98" s="206">
        <f t="shared" si="17"/>
        <v>0</v>
      </c>
      <c r="F98" s="206">
        <f t="shared" si="17"/>
        <v>0</v>
      </c>
      <c r="G98" s="206">
        <f t="shared" si="17"/>
        <v>0</v>
      </c>
      <c r="H98" s="206">
        <f t="shared" si="17"/>
        <v>0</v>
      </c>
      <c r="J98" s="13"/>
      <c r="K98" s="13"/>
      <c r="L98" s="13"/>
    </row>
    <row r="99" spans="1:12" hidden="1">
      <c r="A99" s="64">
        <f t="shared" si="16"/>
        <v>0</v>
      </c>
      <c r="B99" s="206">
        <f t="shared" si="17"/>
        <v>0</v>
      </c>
      <c r="C99" s="206">
        <f t="shared" si="17"/>
        <v>0</v>
      </c>
      <c r="D99" s="206">
        <f t="shared" si="17"/>
        <v>0</v>
      </c>
      <c r="E99" s="206">
        <f t="shared" si="17"/>
        <v>0</v>
      </c>
      <c r="F99" s="206">
        <f t="shared" si="17"/>
        <v>0</v>
      </c>
      <c r="G99" s="206">
        <f t="shared" si="17"/>
        <v>0</v>
      </c>
      <c r="H99" s="206">
        <f t="shared" si="17"/>
        <v>0</v>
      </c>
      <c r="J99" s="13"/>
      <c r="K99" s="13"/>
      <c r="L99" s="13"/>
    </row>
    <row r="100" spans="1:12" hidden="1">
      <c r="A100" s="64">
        <f t="shared" si="16"/>
        <v>0</v>
      </c>
      <c r="B100" s="206">
        <f t="shared" si="17"/>
        <v>0</v>
      </c>
      <c r="C100" s="206">
        <f t="shared" si="17"/>
        <v>0</v>
      </c>
      <c r="D100" s="206">
        <f t="shared" si="17"/>
        <v>0</v>
      </c>
      <c r="E100" s="206">
        <f t="shared" si="17"/>
        <v>0</v>
      </c>
      <c r="F100" s="206">
        <f t="shared" si="17"/>
        <v>0</v>
      </c>
      <c r="G100" s="206">
        <f t="shared" si="17"/>
        <v>0</v>
      </c>
      <c r="H100" s="206">
        <f t="shared" si="17"/>
        <v>0</v>
      </c>
      <c r="J100" s="13"/>
      <c r="K100" s="13"/>
      <c r="L100" s="13"/>
    </row>
    <row r="101" spans="1:12" hidden="1">
      <c r="A101" s="64" t="str">
        <f t="shared" si="16"/>
        <v>Onion</v>
      </c>
      <c r="B101" s="206">
        <f t="shared" si="17"/>
        <v>0</v>
      </c>
      <c r="C101" s="206">
        <f t="shared" si="17"/>
        <v>0</v>
      </c>
      <c r="D101" s="206">
        <f t="shared" si="17"/>
        <v>0</v>
      </c>
      <c r="E101" s="206">
        <f t="shared" si="17"/>
        <v>0</v>
      </c>
      <c r="F101" s="206">
        <f t="shared" si="17"/>
        <v>0</v>
      </c>
      <c r="G101" s="206">
        <f t="shared" si="17"/>
        <v>0</v>
      </c>
      <c r="H101" s="206">
        <f t="shared" si="17"/>
        <v>0</v>
      </c>
      <c r="J101" s="13"/>
      <c r="K101" s="13"/>
      <c r="L101" s="13"/>
    </row>
    <row r="102" spans="1:12" hidden="1">
      <c r="A102" s="64" t="str">
        <f t="shared" si="16"/>
        <v>Tomato</v>
      </c>
      <c r="B102" s="206">
        <f t="shared" ref="B102:H109" si="18">B45</f>
        <v>0</v>
      </c>
      <c r="C102" s="206">
        <f t="shared" si="18"/>
        <v>0</v>
      </c>
      <c r="D102" s="206">
        <f t="shared" si="18"/>
        <v>0</v>
      </c>
      <c r="E102" s="206">
        <f t="shared" si="18"/>
        <v>0</v>
      </c>
      <c r="F102" s="206">
        <f t="shared" si="18"/>
        <v>0</v>
      </c>
      <c r="G102" s="206">
        <f t="shared" si="18"/>
        <v>0</v>
      </c>
      <c r="H102" s="206">
        <f t="shared" si="18"/>
        <v>0</v>
      </c>
      <c r="J102" s="13"/>
      <c r="K102" s="13"/>
      <c r="L102" s="13"/>
    </row>
    <row r="103" spans="1:12" hidden="1">
      <c r="A103" s="64" t="str">
        <f t="shared" si="16"/>
        <v>Okra</v>
      </c>
      <c r="B103" s="206">
        <f t="shared" si="18"/>
        <v>0</v>
      </c>
      <c r="C103" s="206">
        <f t="shared" si="18"/>
        <v>0</v>
      </c>
      <c r="D103" s="206">
        <f t="shared" si="18"/>
        <v>0</v>
      </c>
      <c r="E103" s="206">
        <f t="shared" si="18"/>
        <v>0</v>
      </c>
      <c r="F103" s="206">
        <f t="shared" si="18"/>
        <v>0</v>
      </c>
      <c r="G103" s="206">
        <f t="shared" si="18"/>
        <v>0</v>
      </c>
      <c r="H103" s="206">
        <f t="shared" si="18"/>
        <v>0</v>
      </c>
      <c r="J103" s="13"/>
      <c r="K103" s="13"/>
      <c r="L103" s="13"/>
    </row>
    <row r="104" spans="1:12" hidden="1">
      <c r="A104" s="64" t="str">
        <f t="shared" si="16"/>
        <v>Chilli</v>
      </c>
      <c r="B104" s="206">
        <f t="shared" si="18"/>
        <v>0</v>
      </c>
      <c r="C104" s="206">
        <f t="shared" si="18"/>
        <v>0</v>
      </c>
      <c r="D104" s="206">
        <f t="shared" si="18"/>
        <v>0</v>
      </c>
      <c r="E104" s="206">
        <f t="shared" si="18"/>
        <v>0</v>
      </c>
      <c r="F104" s="206">
        <f t="shared" si="18"/>
        <v>0</v>
      </c>
      <c r="G104" s="206">
        <f t="shared" si="18"/>
        <v>0</v>
      </c>
      <c r="H104" s="206">
        <f t="shared" si="18"/>
        <v>0</v>
      </c>
      <c r="J104" s="13"/>
      <c r="K104" s="13"/>
      <c r="L104" s="13"/>
    </row>
    <row r="105" spans="1:12" hidden="1">
      <c r="A105" s="64" t="str">
        <f t="shared" si="16"/>
        <v>Brinjal</v>
      </c>
      <c r="B105" s="206">
        <f t="shared" si="18"/>
        <v>0</v>
      </c>
      <c r="C105" s="206">
        <f t="shared" si="18"/>
        <v>0</v>
      </c>
      <c r="D105" s="206">
        <f t="shared" si="18"/>
        <v>0</v>
      </c>
      <c r="E105" s="206">
        <f t="shared" si="18"/>
        <v>0</v>
      </c>
      <c r="F105" s="206">
        <f t="shared" si="18"/>
        <v>0</v>
      </c>
      <c r="G105" s="206">
        <f t="shared" si="18"/>
        <v>0</v>
      </c>
      <c r="H105" s="206">
        <f t="shared" si="18"/>
        <v>0</v>
      </c>
      <c r="J105" s="13"/>
      <c r="K105" s="13"/>
      <c r="L105" s="13"/>
    </row>
    <row r="106" spans="1:12" hidden="1">
      <c r="A106" s="64">
        <f t="shared" si="16"/>
        <v>0</v>
      </c>
      <c r="B106" s="206">
        <f t="shared" si="18"/>
        <v>0</v>
      </c>
      <c r="C106" s="206">
        <f t="shared" si="18"/>
        <v>0</v>
      </c>
      <c r="D106" s="206">
        <f t="shared" si="18"/>
        <v>0</v>
      </c>
      <c r="E106" s="206">
        <f t="shared" si="18"/>
        <v>0</v>
      </c>
      <c r="F106" s="206">
        <f t="shared" si="18"/>
        <v>0</v>
      </c>
      <c r="G106" s="206">
        <f t="shared" si="18"/>
        <v>0</v>
      </c>
      <c r="H106" s="206">
        <f t="shared" si="18"/>
        <v>0</v>
      </c>
      <c r="J106" s="13"/>
      <c r="K106" s="13"/>
      <c r="L106" s="13"/>
    </row>
    <row r="107" spans="1:12" hidden="1">
      <c r="A107" s="64">
        <f t="shared" si="16"/>
        <v>0</v>
      </c>
      <c r="B107" s="206">
        <f t="shared" si="18"/>
        <v>0</v>
      </c>
      <c r="C107" s="206">
        <f t="shared" si="18"/>
        <v>0</v>
      </c>
      <c r="D107" s="206">
        <f t="shared" si="18"/>
        <v>0</v>
      </c>
      <c r="E107" s="206">
        <f t="shared" si="18"/>
        <v>0</v>
      </c>
      <c r="F107" s="206">
        <f t="shared" si="18"/>
        <v>0</v>
      </c>
      <c r="G107" s="206">
        <f t="shared" si="18"/>
        <v>0</v>
      </c>
      <c r="H107" s="206">
        <f t="shared" si="18"/>
        <v>0</v>
      </c>
      <c r="J107" s="13"/>
      <c r="K107" s="13"/>
      <c r="L107" s="13"/>
    </row>
    <row r="108" spans="1:12" hidden="1">
      <c r="A108" s="64">
        <f t="shared" si="16"/>
        <v>0</v>
      </c>
      <c r="B108" s="206">
        <f t="shared" si="18"/>
        <v>0</v>
      </c>
      <c r="C108" s="206">
        <f t="shared" si="18"/>
        <v>0</v>
      </c>
      <c r="D108" s="206">
        <f t="shared" si="18"/>
        <v>0</v>
      </c>
      <c r="E108" s="206">
        <f t="shared" si="18"/>
        <v>0</v>
      </c>
      <c r="F108" s="206">
        <f t="shared" si="18"/>
        <v>0</v>
      </c>
      <c r="G108" s="206">
        <f t="shared" si="18"/>
        <v>0</v>
      </c>
      <c r="H108" s="206">
        <f t="shared" si="18"/>
        <v>0</v>
      </c>
      <c r="J108" s="13"/>
      <c r="K108" s="13"/>
      <c r="L108" s="13"/>
    </row>
    <row r="109" spans="1:12" hidden="1">
      <c r="A109" s="64">
        <f t="shared" si="16"/>
        <v>0</v>
      </c>
      <c r="B109" s="206">
        <f t="shared" si="18"/>
        <v>0</v>
      </c>
      <c r="C109" s="206">
        <f t="shared" si="18"/>
        <v>0</v>
      </c>
      <c r="D109" s="206">
        <f t="shared" si="18"/>
        <v>0</v>
      </c>
      <c r="E109" s="206">
        <f t="shared" si="18"/>
        <v>0</v>
      </c>
      <c r="F109" s="206">
        <f t="shared" si="18"/>
        <v>0</v>
      </c>
      <c r="G109" s="206">
        <f t="shared" si="18"/>
        <v>0</v>
      </c>
      <c r="H109" s="206">
        <f t="shared" si="18"/>
        <v>0</v>
      </c>
      <c r="J109" s="13"/>
      <c r="K109" s="13"/>
      <c r="L109" s="13"/>
    </row>
    <row r="110" spans="1:12" hidden="1">
      <c r="A110" s="64">
        <f t="shared" ref="A110:A113" si="19">A53</f>
        <v>0</v>
      </c>
      <c r="B110" s="206"/>
      <c r="C110" s="206"/>
      <c r="D110" s="206"/>
      <c r="E110" s="206"/>
      <c r="F110" s="206"/>
      <c r="G110" s="206"/>
      <c r="H110" s="206"/>
      <c r="J110" s="13"/>
      <c r="K110" s="13"/>
      <c r="L110" s="13"/>
    </row>
    <row r="111" spans="1:12" hidden="1">
      <c r="A111" s="64">
        <f t="shared" si="19"/>
        <v>0</v>
      </c>
      <c r="B111" s="206"/>
      <c r="C111" s="206"/>
      <c r="D111" s="206"/>
      <c r="E111" s="206"/>
      <c r="F111" s="206"/>
      <c r="G111" s="206"/>
      <c r="H111" s="206"/>
      <c r="J111" s="13"/>
      <c r="K111" s="13"/>
      <c r="L111" s="13"/>
    </row>
    <row r="112" spans="1:12" hidden="1">
      <c r="A112" s="64">
        <f t="shared" si="19"/>
        <v>0</v>
      </c>
      <c r="B112" s="206"/>
      <c r="C112" s="206"/>
      <c r="D112" s="206"/>
      <c r="E112" s="206"/>
      <c r="F112" s="206"/>
      <c r="G112" s="206"/>
      <c r="H112" s="206"/>
      <c r="J112" s="13"/>
      <c r="K112" s="13"/>
      <c r="L112" s="13"/>
    </row>
    <row r="113" spans="1:12" hidden="1">
      <c r="A113" s="64" t="str">
        <f t="shared" si="19"/>
        <v>Pomegranate</v>
      </c>
      <c r="B113" s="206">
        <f t="shared" ref="B113:H116" si="20">B56</f>
        <v>0</v>
      </c>
      <c r="C113" s="206">
        <f t="shared" si="20"/>
        <v>0</v>
      </c>
      <c r="D113" s="206">
        <f t="shared" si="20"/>
        <v>0</v>
      </c>
      <c r="E113" s="206">
        <f t="shared" si="20"/>
        <v>0</v>
      </c>
      <c r="F113" s="206">
        <f t="shared" si="20"/>
        <v>0</v>
      </c>
      <c r="G113" s="206">
        <f t="shared" si="20"/>
        <v>0</v>
      </c>
      <c r="H113" s="206">
        <f t="shared" si="20"/>
        <v>0</v>
      </c>
      <c r="J113" s="13"/>
      <c r="K113" s="13"/>
      <c r="L113" s="13"/>
    </row>
    <row r="114" spans="1:12" hidden="1">
      <c r="A114" s="64" t="str">
        <f>A57</f>
        <v>Custard Apple</v>
      </c>
      <c r="B114" s="206">
        <f t="shared" si="20"/>
        <v>0</v>
      </c>
      <c r="C114" s="206">
        <f t="shared" si="20"/>
        <v>0</v>
      </c>
      <c r="D114" s="206">
        <f t="shared" si="20"/>
        <v>0</v>
      </c>
      <c r="E114" s="206">
        <f t="shared" si="20"/>
        <v>0</v>
      </c>
      <c r="F114" s="206">
        <f t="shared" si="20"/>
        <v>0</v>
      </c>
      <c r="G114" s="206">
        <f t="shared" si="20"/>
        <v>0</v>
      </c>
      <c r="H114" s="206">
        <f t="shared" si="20"/>
        <v>0</v>
      </c>
      <c r="J114" s="13"/>
      <c r="K114" s="13"/>
      <c r="L114" s="13"/>
    </row>
    <row r="115" spans="1:12" hidden="1">
      <c r="A115" s="64" t="str">
        <f>A58</f>
        <v>Guava</v>
      </c>
      <c r="B115" s="206">
        <f t="shared" si="20"/>
        <v>0</v>
      </c>
      <c r="C115" s="206">
        <f t="shared" si="20"/>
        <v>0</v>
      </c>
      <c r="D115" s="206">
        <f t="shared" si="20"/>
        <v>0</v>
      </c>
      <c r="E115" s="206">
        <f t="shared" si="20"/>
        <v>0</v>
      </c>
      <c r="F115" s="206">
        <f t="shared" si="20"/>
        <v>0</v>
      </c>
      <c r="G115" s="206">
        <f t="shared" si="20"/>
        <v>0</v>
      </c>
      <c r="H115" s="206">
        <f t="shared" si="20"/>
        <v>0</v>
      </c>
      <c r="J115" s="13"/>
      <c r="K115" s="13"/>
      <c r="L115" s="13"/>
    </row>
    <row r="116" spans="1:12" hidden="1">
      <c r="A116" s="64" t="str">
        <f>A59</f>
        <v>Citrus</v>
      </c>
      <c r="B116" s="206">
        <f t="shared" si="20"/>
        <v>0</v>
      </c>
      <c r="C116" s="206">
        <f t="shared" si="20"/>
        <v>0</v>
      </c>
      <c r="D116" s="206">
        <f t="shared" si="20"/>
        <v>0</v>
      </c>
      <c r="E116" s="206">
        <f t="shared" si="20"/>
        <v>0</v>
      </c>
      <c r="F116" s="206">
        <f t="shared" si="20"/>
        <v>0</v>
      </c>
      <c r="G116" s="206">
        <f t="shared" si="20"/>
        <v>0</v>
      </c>
      <c r="H116" s="206">
        <f t="shared" si="20"/>
        <v>0</v>
      </c>
      <c r="J116" s="13"/>
      <c r="K116" s="13"/>
      <c r="L116" s="13"/>
    </row>
    <row r="117" spans="1:12" hidden="1">
      <c r="A117" s="64"/>
      <c r="B117" s="206"/>
      <c r="C117" s="206"/>
      <c r="D117" s="206"/>
      <c r="E117" s="206"/>
      <c r="F117" s="206"/>
      <c r="G117" s="206"/>
      <c r="H117" s="206"/>
      <c r="J117" s="13"/>
      <c r="K117" s="13"/>
      <c r="L117" s="13"/>
    </row>
    <row r="118" spans="1:12">
      <c r="A118" s="64"/>
      <c r="B118" s="206"/>
      <c r="C118" s="206"/>
      <c r="D118" s="206"/>
      <c r="E118" s="206"/>
      <c r="F118" s="206"/>
      <c r="G118" s="206"/>
      <c r="H118" s="206"/>
      <c r="J118" s="13"/>
      <c r="K118" s="13"/>
      <c r="L118" s="13"/>
    </row>
    <row r="119" spans="1:12">
      <c r="A119" s="66" t="s">
        <v>140</v>
      </c>
      <c r="B119" s="64"/>
      <c r="C119" s="64"/>
      <c r="D119" s="64"/>
      <c r="E119" s="64"/>
      <c r="F119" s="64"/>
      <c r="G119" s="64"/>
      <c r="H119" s="64"/>
    </row>
    <row r="120" spans="1:12">
      <c r="A120" s="64" t="str">
        <f t="shared" ref="A120:A141" si="21">A68</f>
        <v>Soybean</v>
      </c>
      <c r="B120" s="122">
        <f t="shared" ref="B120:H129" si="22">B68-(B68*$G$6)</f>
        <v>1805.3640000000003</v>
      </c>
      <c r="C120" s="122">
        <f t="shared" si="22"/>
        <v>1985.9004000000004</v>
      </c>
      <c r="D120" s="122">
        <f t="shared" si="22"/>
        <v>2166.4368000000004</v>
      </c>
      <c r="E120" s="122">
        <f t="shared" si="22"/>
        <v>2346.9732000000008</v>
      </c>
      <c r="F120" s="122">
        <f t="shared" si="22"/>
        <v>2527.5096000000012</v>
      </c>
      <c r="G120" s="122">
        <f t="shared" si="22"/>
        <v>2708.0460000000016</v>
      </c>
      <c r="H120" s="122">
        <f t="shared" si="22"/>
        <v>2888.5824000000021</v>
      </c>
    </row>
    <row r="121" spans="1:12">
      <c r="A121" s="64" t="str">
        <f t="shared" si="21"/>
        <v>Red Gram/Tur</v>
      </c>
      <c r="B121" s="122">
        <f t="shared" si="22"/>
        <v>937.94301562500016</v>
      </c>
      <c r="C121" s="122">
        <f t="shared" si="22"/>
        <v>1031.7373171875001</v>
      </c>
      <c r="D121" s="122">
        <f t="shared" si="22"/>
        <v>1125.5316187500002</v>
      </c>
      <c r="E121" s="122">
        <f t="shared" si="22"/>
        <v>1219.3259203125006</v>
      </c>
      <c r="F121" s="122">
        <f t="shared" si="22"/>
        <v>1313.1202218750007</v>
      </c>
      <c r="G121" s="122">
        <f t="shared" si="22"/>
        <v>1406.9145234375007</v>
      </c>
      <c r="H121" s="122">
        <f t="shared" si="22"/>
        <v>1500.7088250000011</v>
      </c>
    </row>
    <row r="122" spans="1:12" hidden="1">
      <c r="A122" s="64" t="str">
        <f t="shared" si="21"/>
        <v>Paddy/Rice</v>
      </c>
      <c r="B122" s="122">
        <f t="shared" si="22"/>
        <v>0</v>
      </c>
      <c r="C122" s="122">
        <f t="shared" si="22"/>
        <v>0</v>
      </c>
      <c r="D122" s="122">
        <f t="shared" si="22"/>
        <v>0</v>
      </c>
      <c r="E122" s="122">
        <f t="shared" si="22"/>
        <v>0</v>
      </c>
      <c r="F122" s="122">
        <f t="shared" si="22"/>
        <v>0</v>
      </c>
      <c r="G122" s="122">
        <f t="shared" si="22"/>
        <v>0</v>
      </c>
      <c r="H122" s="122">
        <f t="shared" si="22"/>
        <v>0</v>
      </c>
    </row>
    <row r="123" spans="1:12">
      <c r="A123" s="64" t="str">
        <f t="shared" si="21"/>
        <v>Green Gram/ Moong</v>
      </c>
      <c r="B123" s="122">
        <f t="shared" si="22"/>
        <v>387.02490750000004</v>
      </c>
      <c r="C123" s="122">
        <f t="shared" si="22"/>
        <v>425.72739825000014</v>
      </c>
      <c r="D123" s="122">
        <f t="shared" si="22"/>
        <v>464.42988900000017</v>
      </c>
      <c r="E123" s="122">
        <f t="shared" si="22"/>
        <v>503.13237975000021</v>
      </c>
      <c r="F123" s="122">
        <f t="shared" si="22"/>
        <v>541.83487050000031</v>
      </c>
      <c r="G123" s="122">
        <f t="shared" si="22"/>
        <v>580.53736125000034</v>
      </c>
      <c r="H123" s="122">
        <f t="shared" si="22"/>
        <v>619.23985200000027</v>
      </c>
    </row>
    <row r="124" spans="1:12" hidden="1">
      <c r="A124" s="64" t="str">
        <f t="shared" si="21"/>
        <v>Maize</v>
      </c>
      <c r="B124" s="122">
        <f t="shared" si="22"/>
        <v>0</v>
      </c>
      <c r="C124" s="122">
        <f t="shared" si="22"/>
        <v>0</v>
      </c>
      <c r="D124" s="122">
        <f t="shared" si="22"/>
        <v>0</v>
      </c>
      <c r="E124" s="122">
        <f t="shared" si="22"/>
        <v>0</v>
      </c>
      <c r="F124" s="122">
        <f t="shared" si="22"/>
        <v>0</v>
      </c>
      <c r="G124" s="122">
        <f t="shared" si="22"/>
        <v>0</v>
      </c>
      <c r="H124" s="122">
        <f t="shared" si="22"/>
        <v>0</v>
      </c>
    </row>
    <row r="125" spans="1:12">
      <c r="A125" s="64" t="str">
        <f t="shared" si="21"/>
        <v>Black Gram/Udid</v>
      </c>
      <c r="B125" s="122">
        <f t="shared" si="22"/>
        <v>387.02490750000004</v>
      </c>
      <c r="C125" s="122">
        <f t="shared" si="22"/>
        <v>425.72739825000014</v>
      </c>
      <c r="D125" s="122">
        <f t="shared" si="22"/>
        <v>464.42988900000017</v>
      </c>
      <c r="E125" s="122">
        <f t="shared" si="22"/>
        <v>503.13237975000021</v>
      </c>
      <c r="F125" s="122">
        <f t="shared" si="22"/>
        <v>541.83487050000031</v>
      </c>
      <c r="G125" s="122">
        <f t="shared" si="22"/>
        <v>580.53736125000034</v>
      </c>
      <c r="H125" s="122">
        <f t="shared" si="22"/>
        <v>619.23985200000027</v>
      </c>
    </row>
    <row r="126" spans="1:12" hidden="1">
      <c r="A126" s="64" t="str">
        <f t="shared" si="21"/>
        <v>Bajra</v>
      </c>
      <c r="B126" s="122">
        <f t="shared" si="22"/>
        <v>0</v>
      </c>
      <c r="C126" s="122">
        <f t="shared" si="22"/>
        <v>0</v>
      </c>
      <c r="D126" s="122">
        <f t="shared" si="22"/>
        <v>0</v>
      </c>
      <c r="E126" s="122">
        <f t="shared" si="22"/>
        <v>0</v>
      </c>
      <c r="F126" s="122">
        <f t="shared" si="22"/>
        <v>0</v>
      </c>
      <c r="G126" s="122">
        <f t="shared" si="22"/>
        <v>0</v>
      </c>
      <c r="H126" s="122">
        <f t="shared" si="22"/>
        <v>0</v>
      </c>
    </row>
    <row r="127" spans="1:12" hidden="1">
      <c r="A127" s="64" t="str">
        <f t="shared" si="21"/>
        <v>Jawar</v>
      </c>
      <c r="B127" s="122">
        <f t="shared" si="22"/>
        <v>0</v>
      </c>
      <c r="C127" s="122">
        <f t="shared" si="22"/>
        <v>0</v>
      </c>
      <c r="D127" s="122">
        <f t="shared" si="22"/>
        <v>0</v>
      </c>
      <c r="E127" s="122">
        <f t="shared" si="22"/>
        <v>0</v>
      </c>
      <c r="F127" s="122">
        <f t="shared" si="22"/>
        <v>0</v>
      </c>
      <c r="G127" s="122">
        <f t="shared" si="22"/>
        <v>0</v>
      </c>
      <c r="H127" s="122">
        <f t="shared" si="22"/>
        <v>0</v>
      </c>
    </row>
    <row r="128" spans="1:12" hidden="1">
      <c r="A128" s="64" t="str">
        <f t="shared" si="21"/>
        <v>Sunflower</v>
      </c>
      <c r="B128" s="122">
        <f t="shared" si="22"/>
        <v>0</v>
      </c>
      <c r="C128" s="122">
        <f t="shared" si="22"/>
        <v>0</v>
      </c>
      <c r="D128" s="122">
        <f t="shared" si="22"/>
        <v>0</v>
      </c>
      <c r="E128" s="122">
        <f t="shared" si="22"/>
        <v>0</v>
      </c>
      <c r="F128" s="122">
        <f t="shared" si="22"/>
        <v>0</v>
      </c>
      <c r="G128" s="122">
        <f t="shared" si="22"/>
        <v>0</v>
      </c>
      <c r="H128" s="122">
        <f t="shared" si="22"/>
        <v>0</v>
      </c>
    </row>
    <row r="129" spans="1:8">
      <c r="A129" s="64" t="str">
        <f t="shared" si="21"/>
        <v>Wheat</v>
      </c>
      <c r="B129" s="122">
        <f t="shared" si="22"/>
        <v>535.96743750000007</v>
      </c>
      <c r="C129" s="122">
        <f t="shared" si="22"/>
        <v>589.56418125000016</v>
      </c>
      <c r="D129" s="122">
        <f t="shared" si="22"/>
        <v>643.16092500000013</v>
      </c>
      <c r="E129" s="122">
        <f t="shared" si="22"/>
        <v>696.75766875000022</v>
      </c>
      <c r="F129" s="122">
        <f t="shared" si="22"/>
        <v>750.35441250000019</v>
      </c>
      <c r="G129" s="122">
        <f t="shared" si="22"/>
        <v>803.95115625000028</v>
      </c>
      <c r="H129" s="122">
        <f t="shared" si="22"/>
        <v>857.54790000000025</v>
      </c>
    </row>
    <row r="130" spans="1:8">
      <c r="A130" s="64" t="str">
        <f t="shared" si="21"/>
        <v>Bengal Gram/Channa</v>
      </c>
      <c r="B130" s="122">
        <f t="shared" ref="B130:H139" si="23">B78-(B78*$G$6)</f>
        <v>1105.7854500000001</v>
      </c>
      <c r="C130" s="122">
        <f t="shared" si="23"/>
        <v>1216.3639950000002</v>
      </c>
      <c r="D130" s="122">
        <f t="shared" si="23"/>
        <v>1326.94254</v>
      </c>
      <c r="E130" s="122">
        <f t="shared" si="23"/>
        <v>1437.5210850000001</v>
      </c>
      <c r="F130" s="122">
        <f t="shared" si="23"/>
        <v>1548.0996299999999</v>
      </c>
      <c r="G130" s="122">
        <f t="shared" si="23"/>
        <v>1658.678175</v>
      </c>
      <c r="H130" s="122">
        <f t="shared" si="23"/>
        <v>1769.2567200000001</v>
      </c>
    </row>
    <row r="131" spans="1:8" hidden="1">
      <c r="A131" s="64" t="str">
        <f t="shared" si="21"/>
        <v>Jawar</v>
      </c>
      <c r="B131" s="122">
        <f t="shared" si="23"/>
        <v>0</v>
      </c>
      <c r="C131" s="122">
        <f t="shared" si="23"/>
        <v>0</v>
      </c>
      <c r="D131" s="122">
        <f t="shared" si="23"/>
        <v>0</v>
      </c>
      <c r="E131" s="122">
        <f t="shared" si="23"/>
        <v>0</v>
      </c>
      <c r="F131" s="122">
        <f t="shared" si="23"/>
        <v>0</v>
      </c>
      <c r="G131" s="122">
        <f t="shared" si="23"/>
        <v>0</v>
      </c>
      <c r="H131" s="122">
        <f t="shared" si="23"/>
        <v>0</v>
      </c>
    </row>
    <row r="132" spans="1:8" hidden="1">
      <c r="A132" s="64" t="str">
        <f t="shared" si="21"/>
        <v>Maize</v>
      </c>
      <c r="B132" s="122">
        <f t="shared" si="23"/>
        <v>0</v>
      </c>
      <c r="C132" s="122">
        <f t="shared" si="23"/>
        <v>0</v>
      </c>
      <c r="D132" s="122">
        <f t="shared" si="23"/>
        <v>0</v>
      </c>
      <c r="E132" s="122">
        <f t="shared" si="23"/>
        <v>0</v>
      </c>
      <c r="F132" s="122">
        <f t="shared" si="23"/>
        <v>0</v>
      </c>
      <c r="G132" s="122">
        <f t="shared" si="23"/>
        <v>0</v>
      </c>
      <c r="H132" s="122">
        <f t="shared" si="23"/>
        <v>0</v>
      </c>
    </row>
    <row r="133" spans="1:8" hidden="1">
      <c r="A133" s="64" t="str">
        <f t="shared" si="21"/>
        <v>Safflower</v>
      </c>
      <c r="B133" s="122">
        <f t="shared" si="23"/>
        <v>0</v>
      </c>
      <c r="C133" s="122">
        <f t="shared" si="23"/>
        <v>0</v>
      </c>
      <c r="D133" s="122">
        <f t="shared" si="23"/>
        <v>0</v>
      </c>
      <c r="E133" s="122">
        <f t="shared" si="23"/>
        <v>0</v>
      </c>
      <c r="F133" s="122">
        <f t="shared" si="23"/>
        <v>0</v>
      </c>
      <c r="G133" s="122">
        <f t="shared" si="23"/>
        <v>0</v>
      </c>
      <c r="H133" s="122">
        <f t="shared" si="23"/>
        <v>0</v>
      </c>
    </row>
    <row r="134" spans="1:8" hidden="1">
      <c r="A134" s="64">
        <f t="shared" si="21"/>
        <v>0</v>
      </c>
      <c r="B134" s="122">
        <f t="shared" si="23"/>
        <v>0</v>
      </c>
      <c r="C134" s="122">
        <f t="shared" si="23"/>
        <v>0</v>
      </c>
      <c r="D134" s="122">
        <f t="shared" si="23"/>
        <v>0</v>
      </c>
      <c r="E134" s="122">
        <f t="shared" si="23"/>
        <v>0</v>
      </c>
      <c r="F134" s="122">
        <f t="shared" si="23"/>
        <v>0</v>
      </c>
      <c r="G134" s="122">
        <f t="shared" si="23"/>
        <v>0</v>
      </c>
      <c r="H134" s="122">
        <f t="shared" si="23"/>
        <v>0</v>
      </c>
    </row>
    <row r="135" spans="1:8" hidden="1">
      <c r="A135" s="64">
        <f t="shared" si="21"/>
        <v>0</v>
      </c>
      <c r="B135" s="122">
        <f t="shared" si="23"/>
        <v>0</v>
      </c>
      <c r="C135" s="122">
        <f t="shared" si="23"/>
        <v>0</v>
      </c>
      <c r="D135" s="122">
        <f t="shared" si="23"/>
        <v>0</v>
      </c>
      <c r="E135" s="122">
        <f t="shared" si="23"/>
        <v>0</v>
      </c>
      <c r="F135" s="122">
        <f t="shared" si="23"/>
        <v>0</v>
      </c>
      <c r="G135" s="122">
        <f t="shared" si="23"/>
        <v>0</v>
      </c>
      <c r="H135" s="122">
        <f t="shared" si="23"/>
        <v>0</v>
      </c>
    </row>
    <row r="136" spans="1:8" hidden="1">
      <c r="A136" s="64">
        <f t="shared" si="21"/>
        <v>0</v>
      </c>
      <c r="B136" s="122">
        <f t="shared" si="23"/>
        <v>0</v>
      </c>
      <c r="C136" s="122">
        <f t="shared" si="23"/>
        <v>0</v>
      </c>
      <c r="D136" s="122">
        <f t="shared" si="23"/>
        <v>0</v>
      </c>
      <c r="E136" s="122">
        <f t="shared" si="23"/>
        <v>0</v>
      </c>
      <c r="F136" s="122">
        <f t="shared" si="23"/>
        <v>0</v>
      </c>
      <c r="G136" s="122">
        <f t="shared" si="23"/>
        <v>0</v>
      </c>
      <c r="H136" s="122">
        <f t="shared" si="23"/>
        <v>0</v>
      </c>
    </row>
    <row r="137" spans="1:8" hidden="1">
      <c r="A137" s="64" t="str">
        <f t="shared" si="21"/>
        <v>Groundnut</v>
      </c>
      <c r="B137" s="122">
        <f t="shared" si="23"/>
        <v>0</v>
      </c>
      <c r="C137" s="122">
        <f t="shared" si="23"/>
        <v>0</v>
      </c>
      <c r="D137" s="122">
        <f t="shared" si="23"/>
        <v>0</v>
      </c>
      <c r="E137" s="122">
        <f t="shared" si="23"/>
        <v>0</v>
      </c>
      <c r="F137" s="122">
        <f t="shared" si="23"/>
        <v>0</v>
      </c>
      <c r="G137" s="122">
        <f t="shared" si="23"/>
        <v>0</v>
      </c>
      <c r="H137" s="122">
        <f t="shared" si="23"/>
        <v>0</v>
      </c>
    </row>
    <row r="138" spans="1:8" hidden="1">
      <c r="A138" s="64">
        <f t="shared" si="21"/>
        <v>0</v>
      </c>
      <c r="B138" s="122">
        <f t="shared" si="23"/>
        <v>0</v>
      </c>
      <c r="C138" s="122">
        <f t="shared" si="23"/>
        <v>0</v>
      </c>
      <c r="D138" s="122">
        <f t="shared" si="23"/>
        <v>0</v>
      </c>
      <c r="E138" s="122">
        <f t="shared" si="23"/>
        <v>0</v>
      </c>
      <c r="F138" s="122">
        <f t="shared" si="23"/>
        <v>0</v>
      </c>
      <c r="G138" s="122">
        <f t="shared" si="23"/>
        <v>0</v>
      </c>
      <c r="H138" s="122">
        <f t="shared" si="23"/>
        <v>0</v>
      </c>
    </row>
    <row r="139" spans="1:8" hidden="1">
      <c r="A139" s="64">
        <f t="shared" si="21"/>
        <v>0</v>
      </c>
      <c r="B139" s="122">
        <f t="shared" si="23"/>
        <v>0</v>
      </c>
      <c r="C139" s="122">
        <f t="shared" si="23"/>
        <v>0</v>
      </c>
      <c r="D139" s="122">
        <f t="shared" si="23"/>
        <v>0</v>
      </c>
      <c r="E139" s="122">
        <f t="shared" si="23"/>
        <v>0</v>
      </c>
      <c r="F139" s="122">
        <f t="shared" si="23"/>
        <v>0</v>
      </c>
      <c r="G139" s="122">
        <f t="shared" si="23"/>
        <v>0</v>
      </c>
      <c r="H139" s="122">
        <f t="shared" si="23"/>
        <v>0</v>
      </c>
    </row>
    <row r="140" spans="1:8" hidden="1">
      <c r="A140" s="64">
        <f t="shared" si="21"/>
        <v>0</v>
      </c>
      <c r="B140" s="122">
        <f t="shared" ref="B140:H141" si="24">B88-(B88*$G$6)</f>
        <v>0</v>
      </c>
      <c r="C140" s="122">
        <f t="shared" si="24"/>
        <v>0</v>
      </c>
      <c r="D140" s="122">
        <f t="shared" si="24"/>
        <v>0</v>
      </c>
      <c r="E140" s="122">
        <f t="shared" si="24"/>
        <v>0</v>
      </c>
      <c r="F140" s="122">
        <f t="shared" si="24"/>
        <v>0</v>
      </c>
      <c r="G140" s="122">
        <f t="shared" si="24"/>
        <v>0</v>
      </c>
      <c r="H140" s="122">
        <f t="shared" si="24"/>
        <v>0</v>
      </c>
    </row>
    <row r="141" spans="1:8" hidden="1">
      <c r="A141" s="64">
        <f t="shared" si="21"/>
        <v>0</v>
      </c>
      <c r="B141" s="122">
        <f t="shared" si="24"/>
        <v>0</v>
      </c>
      <c r="C141" s="122">
        <f t="shared" si="24"/>
        <v>0</v>
      </c>
      <c r="D141" s="122">
        <f t="shared" si="24"/>
        <v>0</v>
      </c>
      <c r="E141" s="122">
        <f t="shared" si="24"/>
        <v>0</v>
      </c>
      <c r="F141" s="122">
        <f t="shared" si="24"/>
        <v>0</v>
      </c>
      <c r="G141" s="122">
        <f t="shared" si="24"/>
        <v>0</v>
      </c>
      <c r="H141" s="122">
        <f t="shared" si="24"/>
        <v>0</v>
      </c>
    </row>
    <row r="142" spans="1:8">
      <c r="A142" s="64"/>
      <c r="B142" s="122"/>
      <c r="C142" s="122"/>
      <c r="D142" s="122"/>
      <c r="E142" s="122"/>
      <c r="F142" s="122"/>
      <c r="G142" s="122"/>
      <c r="H142" s="122"/>
    </row>
    <row r="143" spans="1:8" hidden="1">
      <c r="A143" s="66" t="str">
        <f t="shared" ref="A143:A161" si="25">A91</f>
        <v>Fruit  &amp; Vegetables Crop Production Details</v>
      </c>
      <c r="B143" s="122"/>
      <c r="C143" s="122"/>
      <c r="D143" s="122"/>
      <c r="E143" s="122"/>
      <c r="F143" s="122"/>
      <c r="G143" s="122"/>
      <c r="H143" s="122"/>
    </row>
    <row r="144" spans="1:8" hidden="1">
      <c r="A144" s="64" t="str">
        <f t="shared" si="25"/>
        <v>Onion</v>
      </c>
      <c r="B144" s="122">
        <f t="shared" ref="B144:H153" si="26">B92-(B92*$G$7)</f>
        <v>0</v>
      </c>
      <c r="C144" s="122">
        <f t="shared" si="26"/>
        <v>0</v>
      </c>
      <c r="D144" s="122">
        <f t="shared" si="26"/>
        <v>0</v>
      </c>
      <c r="E144" s="122">
        <f t="shared" si="26"/>
        <v>0</v>
      </c>
      <c r="F144" s="122">
        <f t="shared" si="26"/>
        <v>0</v>
      </c>
      <c r="G144" s="122">
        <f t="shared" si="26"/>
        <v>0</v>
      </c>
      <c r="H144" s="122">
        <f t="shared" si="26"/>
        <v>0</v>
      </c>
    </row>
    <row r="145" spans="1:8" hidden="1">
      <c r="A145" s="64" t="str">
        <f t="shared" si="25"/>
        <v>Tomato</v>
      </c>
      <c r="B145" s="122">
        <f t="shared" si="26"/>
        <v>0</v>
      </c>
      <c r="C145" s="122">
        <f t="shared" si="26"/>
        <v>0</v>
      </c>
      <c r="D145" s="122">
        <f t="shared" si="26"/>
        <v>0</v>
      </c>
      <c r="E145" s="122">
        <f t="shared" si="26"/>
        <v>0</v>
      </c>
      <c r="F145" s="122">
        <f t="shared" si="26"/>
        <v>0</v>
      </c>
      <c r="G145" s="122">
        <f t="shared" si="26"/>
        <v>0</v>
      </c>
      <c r="H145" s="122">
        <f t="shared" si="26"/>
        <v>0</v>
      </c>
    </row>
    <row r="146" spans="1:8" hidden="1">
      <c r="A146" s="64" t="str">
        <f t="shared" si="25"/>
        <v>Okra</v>
      </c>
      <c r="B146" s="122">
        <f t="shared" si="26"/>
        <v>0</v>
      </c>
      <c r="C146" s="122">
        <f t="shared" si="26"/>
        <v>0</v>
      </c>
      <c r="D146" s="122">
        <f t="shared" si="26"/>
        <v>0</v>
      </c>
      <c r="E146" s="122">
        <f t="shared" si="26"/>
        <v>0</v>
      </c>
      <c r="F146" s="122">
        <f t="shared" si="26"/>
        <v>0</v>
      </c>
      <c r="G146" s="122">
        <f t="shared" si="26"/>
        <v>0</v>
      </c>
      <c r="H146" s="122">
        <f t="shared" si="26"/>
        <v>0</v>
      </c>
    </row>
    <row r="147" spans="1:8" hidden="1">
      <c r="A147" s="64" t="str">
        <f t="shared" si="25"/>
        <v>Chilli</v>
      </c>
      <c r="B147" s="122">
        <f t="shared" si="26"/>
        <v>0</v>
      </c>
      <c r="C147" s="122">
        <f t="shared" si="26"/>
        <v>0</v>
      </c>
      <c r="D147" s="122">
        <f t="shared" si="26"/>
        <v>0</v>
      </c>
      <c r="E147" s="122">
        <f t="shared" si="26"/>
        <v>0</v>
      </c>
      <c r="F147" s="122">
        <f t="shared" si="26"/>
        <v>0</v>
      </c>
      <c r="G147" s="122">
        <f t="shared" si="26"/>
        <v>0</v>
      </c>
      <c r="H147" s="122">
        <f t="shared" si="26"/>
        <v>0</v>
      </c>
    </row>
    <row r="148" spans="1:8" hidden="1">
      <c r="A148" s="64" t="str">
        <f t="shared" si="25"/>
        <v>Potato</v>
      </c>
      <c r="B148" s="122">
        <f t="shared" si="26"/>
        <v>0</v>
      </c>
      <c r="C148" s="122">
        <f t="shared" si="26"/>
        <v>0</v>
      </c>
      <c r="D148" s="122">
        <f t="shared" si="26"/>
        <v>0</v>
      </c>
      <c r="E148" s="122">
        <f t="shared" si="26"/>
        <v>0</v>
      </c>
      <c r="F148" s="122">
        <f t="shared" si="26"/>
        <v>0</v>
      </c>
      <c r="G148" s="122">
        <f t="shared" si="26"/>
        <v>0</v>
      </c>
      <c r="H148" s="122">
        <f t="shared" si="26"/>
        <v>0</v>
      </c>
    </row>
    <row r="149" spans="1:8" hidden="1">
      <c r="A149" s="64">
        <f t="shared" si="25"/>
        <v>0</v>
      </c>
      <c r="B149" s="122">
        <f t="shared" si="26"/>
        <v>0</v>
      </c>
      <c r="C149" s="122">
        <f t="shared" si="26"/>
        <v>0</v>
      </c>
      <c r="D149" s="122">
        <f t="shared" si="26"/>
        <v>0</v>
      </c>
      <c r="E149" s="122">
        <f t="shared" si="26"/>
        <v>0</v>
      </c>
      <c r="F149" s="122">
        <f t="shared" si="26"/>
        <v>0</v>
      </c>
      <c r="G149" s="122">
        <f t="shared" si="26"/>
        <v>0</v>
      </c>
      <c r="H149" s="122">
        <f t="shared" si="26"/>
        <v>0</v>
      </c>
    </row>
    <row r="150" spans="1:8" hidden="1">
      <c r="A150" s="64">
        <f t="shared" si="25"/>
        <v>0</v>
      </c>
      <c r="B150" s="122">
        <f t="shared" si="26"/>
        <v>0</v>
      </c>
      <c r="C150" s="122">
        <f t="shared" si="26"/>
        <v>0</v>
      </c>
      <c r="D150" s="122">
        <f t="shared" si="26"/>
        <v>0</v>
      </c>
      <c r="E150" s="122">
        <f t="shared" si="26"/>
        <v>0</v>
      </c>
      <c r="F150" s="122">
        <f t="shared" si="26"/>
        <v>0</v>
      </c>
      <c r="G150" s="122">
        <f t="shared" si="26"/>
        <v>0</v>
      </c>
      <c r="H150" s="122">
        <f t="shared" si="26"/>
        <v>0</v>
      </c>
    </row>
    <row r="151" spans="1:8" hidden="1">
      <c r="A151" s="64">
        <f t="shared" si="25"/>
        <v>0</v>
      </c>
      <c r="B151" s="122">
        <f t="shared" si="26"/>
        <v>0</v>
      </c>
      <c r="C151" s="122">
        <f t="shared" si="26"/>
        <v>0</v>
      </c>
      <c r="D151" s="122">
        <f t="shared" si="26"/>
        <v>0</v>
      </c>
      <c r="E151" s="122">
        <f t="shared" si="26"/>
        <v>0</v>
      </c>
      <c r="F151" s="122">
        <f t="shared" si="26"/>
        <v>0</v>
      </c>
      <c r="G151" s="122">
        <f t="shared" si="26"/>
        <v>0</v>
      </c>
      <c r="H151" s="122">
        <f t="shared" si="26"/>
        <v>0</v>
      </c>
    </row>
    <row r="152" spans="1:8" hidden="1">
      <c r="A152" s="64">
        <f t="shared" si="25"/>
        <v>0</v>
      </c>
      <c r="B152" s="122">
        <f t="shared" si="26"/>
        <v>0</v>
      </c>
      <c r="C152" s="122">
        <f t="shared" si="26"/>
        <v>0</v>
      </c>
      <c r="D152" s="122">
        <f t="shared" si="26"/>
        <v>0</v>
      </c>
      <c r="E152" s="122">
        <f t="shared" si="26"/>
        <v>0</v>
      </c>
      <c r="F152" s="122">
        <f t="shared" si="26"/>
        <v>0</v>
      </c>
      <c r="G152" s="122">
        <f t="shared" si="26"/>
        <v>0</v>
      </c>
      <c r="H152" s="122">
        <f t="shared" si="26"/>
        <v>0</v>
      </c>
    </row>
    <row r="153" spans="1:8" hidden="1">
      <c r="A153" s="64" t="str">
        <f t="shared" si="25"/>
        <v>Onion</v>
      </c>
      <c r="B153" s="122">
        <f t="shared" si="26"/>
        <v>0</v>
      </c>
      <c r="C153" s="122">
        <f t="shared" si="26"/>
        <v>0</v>
      </c>
      <c r="D153" s="122">
        <f t="shared" si="26"/>
        <v>0</v>
      </c>
      <c r="E153" s="122">
        <f t="shared" si="26"/>
        <v>0</v>
      </c>
      <c r="F153" s="122">
        <f t="shared" si="26"/>
        <v>0</v>
      </c>
      <c r="G153" s="122">
        <f t="shared" si="26"/>
        <v>0</v>
      </c>
      <c r="H153" s="122">
        <f t="shared" si="26"/>
        <v>0</v>
      </c>
    </row>
    <row r="154" spans="1:8" hidden="1">
      <c r="A154" s="64" t="str">
        <f t="shared" si="25"/>
        <v>Tomato</v>
      </c>
      <c r="B154" s="122">
        <f t="shared" ref="B154:H161" si="27">B102-(B102*$G$7)</f>
        <v>0</v>
      </c>
      <c r="C154" s="122">
        <f t="shared" si="27"/>
        <v>0</v>
      </c>
      <c r="D154" s="122">
        <f t="shared" si="27"/>
        <v>0</v>
      </c>
      <c r="E154" s="122">
        <f t="shared" si="27"/>
        <v>0</v>
      </c>
      <c r="F154" s="122">
        <f t="shared" si="27"/>
        <v>0</v>
      </c>
      <c r="G154" s="122">
        <f t="shared" si="27"/>
        <v>0</v>
      </c>
      <c r="H154" s="122">
        <f t="shared" si="27"/>
        <v>0</v>
      </c>
    </row>
    <row r="155" spans="1:8" hidden="1">
      <c r="A155" s="64" t="str">
        <f t="shared" si="25"/>
        <v>Okra</v>
      </c>
      <c r="B155" s="122">
        <f t="shared" si="27"/>
        <v>0</v>
      </c>
      <c r="C155" s="122">
        <f t="shared" si="27"/>
        <v>0</v>
      </c>
      <c r="D155" s="122">
        <f t="shared" si="27"/>
        <v>0</v>
      </c>
      <c r="E155" s="122">
        <f t="shared" si="27"/>
        <v>0</v>
      </c>
      <c r="F155" s="122">
        <f t="shared" si="27"/>
        <v>0</v>
      </c>
      <c r="G155" s="122">
        <f t="shared" si="27"/>
        <v>0</v>
      </c>
      <c r="H155" s="122">
        <f t="shared" si="27"/>
        <v>0</v>
      </c>
    </row>
    <row r="156" spans="1:8" hidden="1">
      <c r="A156" s="64" t="str">
        <f t="shared" si="25"/>
        <v>Chilli</v>
      </c>
      <c r="B156" s="122">
        <f t="shared" si="27"/>
        <v>0</v>
      </c>
      <c r="C156" s="122">
        <f t="shared" si="27"/>
        <v>0</v>
      </c>
      <c r="D156" s="122">
        <f t="shared" si="27"/>
        <v>0</v>
      </c>
      <c r="E156" s="122">
        <f t="shared" si="27"/>
        <v>0</v>
      </c>
      <c r="F156" s="122">
        <f t="shared" si="27"/>
        <v>0</v>
      </c>
      <c r="G156" s="122">
        <f t="shared" si="27"/>
        <v>0</v>
      </c>
      <c r="H156" s="122">
        <f t="shared" si="27"/>
        <v>0</v>
      </c>
    </row>
    <row r="157" spans="1:8" hidden="1">
      <c r="A157" s="64" t="str">
        <f t="shared" si="25"/>
        <v>Brinjal</v>
      </c>
      <c r="B157" s="122">
        <f t="shared" si="27"/>
        <v>0</v>
      </c>
      <c r="C157" s="122">
        <f t="shared" si="27"/>
        <v>0</v>
      </c>
      <c r="D157" s="122">
        <f t="shared" si="27"/>
        <v>0</v>
      </c>
      <c r="E157" s="122">
        <f t="shared" si="27"/>
        <v>0</v>
      </c>
      <c r="F157" s="122">
        <f t="shared" si="27"/>
        <v>0</v>
      </c>
      <c r="G157" s="122">
        <f t="shared" si="27"/>
        <v>0</v>
      </c>
      <c r="H157" s="122">
        <f t="shared" si="27"/>
        <v>0</v>
      </c>
    </row>
    <row r="158" spans="1:8" hidden="1">
      <c r="A158" s="64">
        <f t="shared" si="25"/>
        <v>0</v>
      </c>
      <c r="B158" s="122">
        <f t="shared" si="27"/>
        <v>0</v>
      </c>
      <c r="C158" s="122">
        <f t="shared" si="27"/>
        <v>0</v>
      </c>
      <c r="D158" s="122">
        <f t="shared" si="27"/>
        <v>0</v>
      </c>
      <c r="E158" s="122">
        <f t="shared" si="27"/>
        <v>0</v>
      </c>
      <c r="F158" s="122">
        <f t="shared" si="27"/>
        <v>0</v>
      </c>
      <c r="G158" s="122">
        <f t="shared" si="27"/>
        <v>0</v>
      </c>
      <c r="H158" s="122">
        <f t="shared" si="27"/>
        <v>0</v>
      </c>
    </row>
    <row r="159" spans="1:8" hidden="1">
      <c r="A159" s="64">
        <f t="shared" si="25"/>
        <v>0</v>
      </c>
      <c r="B159" s="122">
        <f t="shared" si="27"/>
        <v>0</v>
      </c>
      <c r="C159" s="122">
        <f t="shared" si="27"/>
        <v>0</v>
      </c>
      <c r="D159" s="122">
        <f t="shared" si="27"/>
        <v>0</v>
      </c>
      <c r="E159" s="122">
        <f t="shared" si="27"/>
        <v>0</v>
      </c>
      <c r="F159" s="122">
        <f t="shared" si="27"/>
        <v>0</v>
      </c>
      <c r="G159" s="122">
        <f t="shared" si="27"/>
        <v>0</v>
      </c>
      <c r="H159" s="122">
        <f t="shared" si="27"/>
        <v>0</v>
      </c>
    </row>
    <row r="160" spans="1:8" hidden="1">
      <c r="A160" s="64">
        <f t="shared" si="25"/>
        <v>0</v>
      </c>
      <c r="B160" s="122">
        <f t="shared" si="27"/>
        <v>0</v>
      </c>
      <c r="C160" s="122">
        <f t="shared" si="27"/>
        <v>0</v>
      </c>
      <c r="D160" s="122">
        <f t="shared" si="27"/>
        <v>0</v>
      </c>
      <c r="E160" s="122">
        <f t="shared" si="27"/>
        <v>0</v>
      </c>
      <c r="F160" s="122">
        <f t="shared" si="27"/>
        <v>0</v>
      </c>
      <c r="G160" s="122">
        <f t="shared" si="27"/>
        <v>0</v>
      </c>
      <c r="H160" s="122">
        <f t="shared" si="27"/>
        <v>0</v>
      </c>
    </row>
    <row r="161" spans="1:20" hidden="1">
      <c r="A161" s="64">
        <f t="shared" si="25"/>
        <v>0</v>
      </c>
      <c r="B161" s="122">
        <f t="shared" si="27"/>
        <v>0</v>
      </c>
      <c r="C161" s="122">
        <f t="shared" si="27"/>
        <v>0</v>
      </c>
      <c r="D161" s="122">
        <f t="shared" si="27"/>
        <v>0</v>
      </c>
      <c r="E161" s="122">
        <f t="shared" si="27"/>
        <v>0</v>
      </c>
      <c r="F161" s="122">
        <f t="shared" si="27"/>
        <v>0</v>
      </c>
      <c r="G161" s="122">
        <f t="shared" si="27"/>
        <v>0</v>
      </c>
      <c r="H161" s="122">
        <f t="shared" si="27"/>
        <v>0</v>
      </c>
    </row>
    <row r="162" spans="1:20" hidden="1">
      <c r="A162" s="64">
        <f t="shared" ref="A162:A165" si="28">A110</f>
        <v>0</v>
      </c>
      <c r="B162" s="122">
        <f t="shared" ref="B162:H162" si="29">B110-(B110*$G$7)</f>
        <v>0</v>
      </c>
      <c r="C162" s="122">
        <f t="shared" si="29"/>
        <v>0</v>
      </c>
      <c r="D162" s="122">
        <f t="shared" si="29"/>
        <v>0</v>
      </c>
      <c r="E162" s="122">
        <f t="shared" si="29"/>
        <v>0</v>
      </c>
      <c r="F162" s="122">
        <f t="shared" si="29"/>
        <v>0</v>
      </c>
      <c r="G162" s="122">
        <f t="shared" si="29"/>
        <v>0</v>
      </c>
      <c r="H162" s="122">
        <f t="shared" si="29"/>
        <v>0</v>
      </c>
    </row>
    <row r="163" spans="1:20" hidden="1">
      <c r="A163" s="64">
        <f t="shared" si="28"/>
        <v>0</v>
      </c>
      <c r="B163" s="122">
        <f t="shared" ref="B163:H163" si="30">B111-(B111*$G$7)</f>
        <v>0</v>
      </c>
      <c r="C163" s="122">
        <f t="shared" si="30"/>
        <v>0</v>
      </c>
      <c r="D163" s="122">
        <f t="shared" si="30"/>
        <v>0</v>
      </c>
      <c r="E163" s="122">
        <f t="shared" si="30"/>
        <v>0</v>
      </c>
      <c r="F163" s="122">
        <f t="shared" si="30"/>
        <v>0</v>
      </c>
      <c r="G163" s="122">
        <f t="shared" si="30"/>
        <v>0</v>
      </c>
      <c r="H163" s="122">
        <f t="shared" si="30"/>
        <v>0</v>
      </c>
    </row>
    <row r="164" spans="1:20" hidden="1">
      <c r="A164" s="64">
        <f t="shared" si="28"/>
        <v>0</v>
      </c>
      <c r="B164" s="122">
        <f t="shared" ref="B164:H165" si="31">B112-(B112*$G$7)</f>
        <v>0</v>
      </c>
      <c r="C164" s="122">
        <f t="shared" si="31"/>
        <v>0</v>
      </c>
      <c r="D164" s="122">
        <f t="shared" si="31"/>
        <v>0</v>
      </c>
      <c r="E164" s="122">
        <f t="shared" si="31"/>
        <v>0</v>
      </c>
      <c r="F164" s="122">
        <f t="shared" si="31"/>
        <v>0</v>
      </c>
      <c r="G164" s="122">
        <f t="shared" si="31"/>
        <v>0</v>
      </c>
      <c r="H164" s="122">
        <f t="shared" si="31"/>
        <v>0</v>
      </c>
    </row>
    <row r="165" spans="1:20" hidden="1">
      <c r="A165" s="64" t="str">
        <f t="shared" si="28"/>
        <v>Pomegranate</v>
      </c>
      <c r="B165" s="122">
        <f t="shared" si="31"/>
        <v>0</v>
      </c>
      <c r="C165" s="122">
        <f t="shared" ref="C165:H168" si="32">C113-(C113*$G$7)</f>
        <v>0</v>
      </c>
      <c r="D165" s="122">
        <f t="shared" si="32"/>
        <v>0</v>
      </c>
      <c r="E165" s="122">
        <f t="shared" si="32"/>
        <v>0</v>
      </c>
      <c r="F165" s="122">
        <f t="shared" si="32"/>
        <v>0</v>
      </c>
      <c r="G165" s="122">
        <f t="shared" si="32"/>
        <v>0</v>
      </c>
      <c r="H165" s="122">
        <f t="shared" si="32"/>
        <v>0</v>
      </c>
    </row>
    <row r="166" spans="1:20" hidden="1">
      <c r="A166" s="64" t="str">
        <f>A114</f>
        <v>Custard Apple</v>
      </c>
      <c r="B166" s="122">
        <f>B114-(B114*$G$7)</f>
        <v>0</v>
      </c>
      <c r="C166" s="122">
        <f t="shared" si="32"/>
        <v>0</v>
      </c>
      <c r="D166" s="122">
        <f t="shared" si="32"/>
        <v>0</v>
      </c>
      <c r="E166" s="122">
        <f t="shared" si="32"/>
        <v>0</v>
      </c>
      <c r="F166" s="122">
        <f t="shared" si="32"/>
        <v>0</v>
      </c>
      <c r="G166" s="122">
        <f t="shared" si="32"/>
        <v>0</v>
      </c>
      <c r="H166" s="122">
        <f t="shared" si="32"/>
        <v>0</v>
      </c>
    </row>
    <row r="167" spans="1:20" hidden="1">
      <c r="A167" s="64" t="str">
        <f>A115</f>
        <v>Guava</v>
      </c>
      <c r="B167" s="122">
        <f>B115-(B115*$G$7)</f>
        <v>0</v>
      </c>
      <c r="C167" s="122">
        <f t="shared" si="32"/>
        <v>0</v>
      </c>
      <c r="D167" s="122">
        <f t="shared" si="32"/>
        <v>0</v>
      </c>
      <c r="E167" s="122">
        <f t="shared" si="32"/>
        <v>0</v>
      </c>
      <c r="F167" s="122">
        <f t="shared" si="32"/>
        <v>0</v>
      </c>
      <c r="G167" s="122">
        <f t="shared" si="32"/>
        <v>0</v>
      </c>
      <c r="H167" s="122">
        <f t="shared" si="32"/>
        <v>0</v>
      </c>
    </row>
    <row r="168" spans="1:20" hidden="1">
      <c r="A168" s="64" t="str">
        <f>A116</f>
        <v>Citrus</v>
      </c>
      <c r="B168" s="122">
        <f>B116-(B116*$G$7)</f>
        <v>0</v>
      </c>
      <c r="C168" s="122">
        <f t="shared" si="32"/>
        <v>0</v>
      </c>
      <c r="D168" s="122">
        <f t="shared" si="32"/>
        <v>0</v>
      </c>
      <c r="E168" s="122">
        <f t="shared" si="32"/>
        <v>0</v>
      </c>
      <c r="F168" s="122">
        <f t="shared" si="32"/>
        <v>0</v>
      </c>
      <c r="G168" s="122">
        <f t="shared" si="32"/>
        <v>0</v>
      </c>
      <c r="H168" s="122">
        <f t="shared" si="32"/>
        <v>0</v>
      </c>
    </row>
    <row r="169" spans="1:20">
      <c r="A169" s="63"/>
    </row>
    <row r="170" spans="1:20" ht="18.75">
      <c r="A170" s="424" t="s">
        <v>569</v>
      </c>
      <c r="B170" s="424"/>
      <c r="C170" s="424"/>
      <c r="D170" s="424"/>
      <c r="E170" s="424"/>
      <c r="F170" s="424"/>
      <c r="G170" s="424"/>
      <c r="H170" s="424"/>
      <c r="I170" s="424"/>
      <c r="J170" s="424"/>
    </row>
    <row r="171" spans="1:20">
      <c r="A171" s="12"/>
      <c r="B171" s="12"/>
      <c r="C171" s="12"/>
      <c r="D171" s="12"/>
      <c r="E171" s="12"/>
      <c r="F171" s="12"/>
      <c r="G171" s="12"/>
      <c r="H171" s="12"/>
    </row>
    <row r="172" spans="1:20">
      <c r="A172" s="123"/>
      <c r="B172" s="123"/>
      <c r="C172" s="123"/>
      <c r="D172" s="124">
        <v>1</v>
      </c>
      <c r="E172" s="125">
        <f>(D172*5%)+D172</f>
        <v>1.05</v>
      </c>
      <c r="F172" s="125">
        <f t="shared" ref="F172:J172" si="33">(E172*5%)+E172</f>
        <v>1.1025</v>
      </c>
      <c r="G172" s="125">
        <f t="shared" si="33"/>
        <v>1.1576250000000001</v>
      </c>
      <c r="H172" s="125">
        <f t="shared" si="33"/>
        <v>1.2155062500000002</v>
      </c>
      <c r="I172" s="125">
        <f t="shared" si="33"/>
        <v>1.2762815625000004</v>
      </c>
      <c r="J172" s="125">
        <f t="shared" si="33"/>
        <v>1.3400956406250004</v>
      </c>
      <c r="K172" s="63"/>
      <c r="L172" s="63"/>
      <c r="M172" s="63"/>
      <c r="N172" s="63"/>
      <c r="O172" s="63"/>
      <c r="P172" s="63"/>
      <c r="Q172" s="63"/>
      <c r="R172" s="63"/>
      <c r="S172" s="63"/>
      <c r="T172" s="63"/>
    </row>
    <row r="173" spans="1:20">
      <c r="A173" s="63"/>
      <c r="B173" s="63"/>
      <c r="C173" s="63"/>
      <c r="D173" s="63"/>
      <c r="E173" s="63"/>
      <c r="F173" s="63"/>
      <c r="G173" s="63"/>
      <c r="H173" s="63"/>
      <c r="I173" s="63"/>
      <c r="J173" s="63"/>
      <c r="K173" s="63"/>
      <c r="L173" s="63"/>
      <c r="M173" s="63"/>
      <c r="N173" s="63"/>
      <c r="O173" s="63"/>
      <c r="P173" s="63"/>
      <c r="Q173" s="63"/>
      <c r="R173" s="63"/>
      <c r="S173" s="63"/>
      <c r="T173" s="63"/>
    </row>
    <row r="174" spans="1:20">
      <c r="A174" s="63"/>
      <c r="B174" s="63"/>
      <c r="C174" s="63"/>
      <c r="D174" s="117"/>
      <c r="E174" s="117"/>
      <c r="F174" s="117"/>
      <c r="G174" s="117"/>
      <c r="H174" s="117"/>
      <c r="I174" s="117"/>
      <c r="J174" s="117"/>
      <c r="K174" s="63"/>
      <c r="L174" s="63"/>
    </row>
    <row r="175" spans="1:20">
      <c r="A175" s="55" t="s">
        <v>0</v>
      </c>
      <c r="B175" s="55"/>
      <c r="C175" s="55" t="s">
        <v>153</v>
      </c>
      <c r="D175" s="56" t="s">
        <v>2</v>
      </c>
      <c r="E175" s="56" t="s">
        <v>3</v>
      </c>
      <c r="F175" s="56" t="s">
        <v>4</v>
      </c>
      <c r="G175" s="56" t="s">
        <v>5</v>
      </c>
      <c r="H175" s="56" t="s">
        <v>6</v>
      </c>
      <c r="I175" s="56" t="s">
        <v>169</v>
      </c>
      <c r="J175" s="56" t="s">
        <v>168</v>
      </c>
      <c r="K175" s="63"/>
      <c r="L175" s="63"/>
    </row>
    <row r="176" spans="1:20">
      <c r="A176" s="66"/>
      <c r="B176" s="66"/>
      <c r="C176" s="66"/>
      <c r="D176" s="64"/>
      <c r="E176" s="64"/>
      <c r="F176" s="64"/>
      <c r="G176" s="64"/>
      <c r="H176" s="64"/>
      <c r="I176" s="64"/>
      <c r="J176" s="64"/>
      <c r="K176" s="63"/>
      <c r="L176" s="63"/>
    </row>
    <row r="177" spans="1:12">
      <c r="A177" s="66" t="s">
        <v>127</v>
      </c>
      <c r="B177" s="66"/>
      <c r="C177" s="66"/>
      <c r="D177" s="64"/>
      <c r="E177" s="64"/>
      <c r="F177" s="64"/>
      <c r="G177" s="64"/>
      <c r="H177" s="64"/>
      <c r="I177" s="64"/>
      <c r="J177" s="64"/>
      <c r="K177" s="63"/>
      <c r="L177" s="63"/>
    </row>
    <row r="178" spans="1:12">
      <c r="A178" s="64" t="str">
        <f>A120</f>
        <v>Soybean</v>
      </c>
      <c r="B178" s="64" t="s">
        <v>353</v>
      </c>
      <c r="C178" s="300">
        <v>5500</v>
      </c>
      <c r="D178" s="131">
        <f>((1-'5.Closing Stock &amp; W Capital'!$D$16)*(B120))*$C178*D$172</f>
        <v>9830206.9800000004</v>
      </c>
      <c r="E178" s="131">
        <f>(((1-'5.Closing Stock &amp; W Capital'!$D$16)*C120)+(('5.Closing Stock &amp; W Capital'!$D$16)*B120))*$C178*E$172</f>
        <v>11458148.832900003</v>
      </c>
      <c r="F178" s="131">
        <f>(((1-'5.Closing Stock &amp; W Capital'!$D$16)*D120)+(('5.Closing Stock &amp; W Capital'!$D$16)*C120))*$C178*F$172</f>
        <v>13125783.870045001</v>
      </c>
      <c r="G178" s="131">
        <f>(((1-'5.Closing Stock &amp; W Capital'!$D$16)*E120)+(('5.Closing Stock &amp; W Capital'!$D$16)*D120))*$C178*G$172</f>
        <v>14931537.038822258</v>
      </c>
      <c r="H178" s="131">
        <f>(((1-'5.Closing Stock &amp; W Capital'!$D$16)*F120)+(('5.Closing Stock &amp; W Capital'!$D$16)*E120))*$C178*H$172</f>
        <v>16885051.064802125</v>
      </c>
      <c r="I178" s="131">
        <f>(((1-'5.Closing Stock &amp; W Capital'!$D$16)*G120)+(('5.Closing Stock &amp; W Capital'!$D$16)*F120))*$C178*I$172</f>
        <v>18996587.65078292</v>
      </c>
      <c r="J178" s="131">
        <f>(((1-'5.Closing Stock &amp; W Capital'!$D$16)*H120)+(('5.Closing Stock &amp; W Capital'!$D$16)*G120))*$C178*J$172</f>
        <v>21277065.267699797</v>
      </c>
      <c r="K178" s="63"/>
      <c r="L178" s="63"/>
    </row>
    <row r="179" spans="1:12">
      <c r="A179" s="64" t="str">
        <f>A121</f>
        <v>Red Gram/Tur</v>
      </c>
      <c r="B179" s="64" t="s">
        <v>353</v>
      </c>
      <c r="C179" s="300">
        <v>6500</v>
      </c>
      <c r="D179" s="131">
        <f>((1-'5.Closing Stock &amp; W Capital'!$D$16)*(B121))*$C179*D$172</f>
        <v>6035663.305546876</v>
      </c>
      <c r="E179" s="131">
        <f>(((1-'5.Closing Stock &amp; W Capital'!$D$16)*C121)+(('5.Closing Stock &amp; W Capital'!$D$16)*B121))*$C179*E$172</f>
        <v>7035205.7287230482</v>
      </c>
      <c r="F179" s="131">
        <f>(((1-'5.Closing Stock &amp; W Capital'!$D$16)*D121)+(('5.Closing Stock &amp; W Capital'!$D$16)*C121))*$C179*F$172</f>
        <v>8059119.4287314666</v>
      </c>
      <c r="G179" s="131">
        <f>(((1-'5.Closing Stock &amp; W Capital'!$D$16)*E121)+(('5.Closing Stock &amp; W Capital'!$D$16)*D121))*$C179*G$172</f>
        <v>9167836.4844189212</v>
      </c>
      <c r="H179" s="131">
        <f>(((1-'5.Closing Stock &amp; W Capital'!$D$16)*F121)+(('5.Closing Stock &amp; W Capital'!$D$16)*E121))*$C179*H$172</f>
        <v>10367277.447103294</v>
      </c>
      <c r="I179" s="131">
        <f>(((1-'5.Closing Stock &amp; W Capital'!$D$16)*G121)+(('5.Closing Stock &amp; W Capital'!$D$16)*F121))*$C179*I$172</f>
        <v>11663742.914845051</v>
      </c>
      <c r="J179" s="131">
        <f>(((1-'5.Closing Stock &amp; W Capital'!$D$16)*H121)+(('5.Closing Stock &amp; W Capital'!$D$16)*G121))*$C179*J$172</f>
        <v>13063936.735743232</v>
      </c>
      <c r="K179" s="63"/>
      <c r="L179" s="63"/>
    </row>
    <row r="180" spans="1:12">
      <c r="A180" s="64" t="str">
        <f>A123</f>
        <v>Green Gram/ Moong</v>
      </c>
      <c r="B180" s="64" t="s">
        <v>353</v>
      </c>
      <c r="C180" s="300">
        <v>6500</v>
      </c>
      <c r="D180" s="131">
        <f>((1-'5.Closing Stock &amp; W Capital'!$D$16)*(B123))*$C180*D$172</f>
        <v>2490505.2797625004</v>
      </c>
      <c r="E180" s="131">
        <f>(((1-'5.Closing Stock &amp; W Capital'!$D$16)*C123)+(('5.Closing Stock &amp; W Capital'!$D$16)*B123))*$C180*E$172</f>
        <v>2902948.0480625634</v>
      </c>
      <c r="F180" s="131">
        <f>(((1-'5.Closing Stock &amp; W Capital'!$D$16)*D123)+(('5.Closing Stock &amp; W Capital'!$D$16)*C123))*$C180*F$172</f>
        <v>3325447.1748028793</v>
      </c>
      <c r="G180" s="131">
        <f>(((1-'5.Closing Stock &amp; W Capital'!$D$16)*E123)+(('5.Closing Stock &amp; W Capital'!$D$16)*D123))*$C180*G$172</f>
        <v>3782938.8440970709</v>
      </c>
      <c r="H180" s="131">
        <f>(((1-'5.Closing Stock &amp; W Capital'!$D$16)*F123)+(('5.Closing Stock &amp; W Capital'!$D$16)*E123))*$C180*H$172</f>
        <v>4277866.062383675</v>
      </c>
      <c r="I180" s="131">
        <f>(((1-'5.Closing Stock &amp; W Capital'!$D$16)*G123)+(('5.Closing Stock &amp; W Capital'!$D$16)*F123))*$C180*I$172</f>
        <v>4812828.6553886961</v>
      </c>
      <c r="J180" s="131">
        <f>(((1-'5.Closing Stock &amp; W Capital'!$D$16)*H123)+(('5.Closing Stock &amp; W Capital'!$D$16)*G123))*$C180*J$172</f>
        <v>5390592.8425382599</v>
      </c>
      <c r="K180" s="63"/>
      <c r="L180" s="63"/>
    </row>
    <row r="181" spans="1:12">
      <c r="A181" s="64" t="str">
        <f>A125</f>
        <v>Black Gram/Udid</v>
      </c>
      <c r="B181" s="64" t="s">
        <v>353</v>
      </c>
      <c r="C181" s="300">
        <v>6500</v>
      </c>
      <c r="D181" s="131">
        <f>((1-'5.Closing Stock &amp; W Capital'!$D$16)*(B125))*$C181*D$172</f>
        <v>2490505.2797625004</v>
      </c>
      <c r="E181" s="131">
        <f>(((1-'5.Closing Stock &amp; W Capital'!$D$16)*C125)+(('5.Closing Stock &amp; W Capital'!$D$16)*B125))*$C181*E$172</f>
        <v>2902948.0480625634</v>
      </c>
      <c r="F181" s="131">
        <f>(((1-'5.Closing Stock &amp; W Capital'!$D$16)*D125)+(('5.Closing Stock &amp; W Capital'!$D$16)*C125))*$C181*F$172</f>
        <v>3325447.1748028793</v>
      </c>
      <c r="G181" s="131">
        <f>(((1-'5.Closing Stock &amp; W Capital'!$D$16)*E125)+(('5.Closing Stock &amp; W Capital'!$D$16)*D125))*$C181*G$172</f>
        <v>3782938.8440970709</v>
      </c>
      <c r="H181" s="131">
        <f>(((1-'5.Closing Stock &amp; W Capital'!$D$16)*F125)+(('5.Closing Stock &amp; W Capital'!$D$16)*E125))*$C181*H$172</f>
        <v>4277866.062383675</v>
      </c>
      <c r="I181" s="131">
        <f>(((1-'5.Closing Stock &amp; W Capital'!$D$16)*G125)+(('5.Closing Stock &amp; W Capital'!$D$16)*F125))*$C181*I$172</f>
        <v>4812828.6553886961</v>
      </c>
      <c r="J181" s="131">
        <f>(((1-'5.Closing Stock &amp; W Capital'!$D$16)*H125)+(('5.Closing Stock &amp; W Capital'!$D$16)*G125))*$C181*J$172</f>
        <v>5390592.8425382599</v>
      </c>
      <c r="K181" s="63"/>
      <c r="L181" s="63"/>
    </row>
    <row r="182" spans="1:12">
      <c r="A182" s="64" t="str">
        <f>A129</f>
        <v>Wheat</v>
      </c>
      <c r="B182" s="64" t="s">
        <v>353</v>
      </c>
      <c r="C182" s="82">
        <v>2000</v>
      </c>
      <c r="D182" s="131">
        <f>((1-'5.Closing Stock &amp; W Capital'!$D$16)*(B129))*$C182*D$172</f>
        <v>1061215.5262500001</v>
      </c>
      <c r="E182" s="131">
        <f>(((1-'5.Closing Stock &amp; W Capital'!$D$16)*C129)+(('5.Closing Stock &amp; W Capital'!$D$16)*B129))*$C182*E$172</f>
        <v>1236959.2490062506</v>
      </c>
      <c r="F182" s="131">
        <f>(((1-'5.Closing Stock &amp; W Capital'!$D$16)*D129)+(('5.Closing Stock &amp; W Capital'!$D$16)*C129))*$C182*F$172</f>
        <v>1416988.0314253129</v>
      </c>
      <c r="G182" s="131">
        <f>(((1-'5.Closing Stock &amp; W Capital'!$D$16)*E129)+(('5.Closing Stock &amp; W Capital'!$D$16)*D129))*$C182*G$172</f>
        <v>1611927.2939637662</v>
      </c>
      <c r="H182" s="131">
        <f>(((1-'5.Closing Stock &amp; W Capital'!$D$16)*F129)+(('5.Closing Stock &amp; W Capital'!$D$16)*E129))*$C182*H$172</f>
        <v>1822818.0126775017</v>
      </c>
      <c r="I182" s="131">
        <f>(((1-'5.Closing Stock &amp; W Capital'!$D$16)*G129)+(('5.Closing Stock &amp; W Capital'!$D$16)*F129))*$C182*I$172</f>
        <v>2050767.9850277011</v>
      </c>
      <c r="J182" s="131">
        <f>(((1-'5.Closing Stock &amp; W Capital'!$D$16)*H129)+(('5.Closing Stock &amp; W Capital'!$D$16)*G129))*$C182*J$172</f>
        <v>2296955.9095812272</v>
      </c>
      <c r="K182" s="63"/>
      <c r="L182" s="63"/>
    </row>
    <row r="183" spans="1:12">
      <c r="A183" s="64" t="str">
        <f>A130</f>
        <v>Bengal Gram/Channa</v>
      </c>
      <c r="B183" s="64" t="s">
        <v>353</v>
      </c>
      <c r="C183" s="82">
        <v>5500</v>
      </c>
      <c r="D183" s="131">
        <f>((1-'5.Closing Stock &amp; W Capital'!$D$16)*(B130))*$C183*D$172</f>
        <v>6021001.7752499999</v>
      </c>
      <c r="E183" s="131">
        <f>(((1-'5.Closing Stock &amp; W Capital'!$D$16)*C130)+(('5.Closing Stock &amp; W Capital'!$D$16)*B130))*$C183*E$172</f>
        <v>7018116.1601512516</v>
      </c>
      <c r="F183" s="131">
        <f>(((1-'5.Closing Stock &amp; W Capital'!$D$16)*D130)+(('5.Closing Stock &amp; W Capital'!$D$16)*C130))*$C183*F$172</f>
        <v>8039542.6204025624</v>
      </c>
      <c r="G183" s="131">
        <f>(((1-'5.Closing Stock &amp; W Capital'!$D$16)*E130)+(('5.Closing Stock &amp; W Capital'!$D$16)*D130))*$C183*G$172</f>
        <v>9145566.43627863</v>
      </c>
      <c r="H183" s="131">
        <f>(((1-'5.Closing Stock &amp; W Capital'!$D$16)*F130)+(('5.Closing Stock &amp; W Capital'!$D$16)*E130))*$C183*H$172</f>
        <v>10342093.777191296</v>
      </c>
      <c r="I183" s="131">
        <f>(((1-'5.Closing Stock &amp; W Capital'!$D$16)*G130)+(('5.Closing Stock &amp; W Capital'!$D$16)*F130))*$C183*I$172</f>
        <v>11635409.936104534</v>
      </c>
      <c r="J183" s="131">
        <f>(((1-'5.Closing Stock &amp; W Capital'!$D$16)*H130)+(('5.Closing Stock &amp; W Capital'!$D$16)*G130))*$C183*J$172</f>
        <v>13032202.476466116</v>
      </c>
      <c r="K183" s="63"/>
      <c r="L183" s="63"/>
    </row>
    <row r="184" spans="1:12">
      <c r="A184" s="64" t="s">
        <v>753</v>
      </c>
      <c r="B184" s="64" t="s">
        <v>353</v>
      </c>
      <c r="C184" s="82">
        <v>80</v>
      </c>
      <c r="D184" s="131">
        <f>B65*$C$184*D172</f>
        <v>2411130.3149999999</v>
      </c>
      <c r="E184" s="131">
        <f t="shared" ref="E184:J184" si="34">C65*$C$184*E172</f>
        <v>2784855.5138250007</v>
      </c>
      <c r="F184" s="131">
        <f t="shared" si="34"/>
        <v>3189925.4067449998</v>
      </c>
      <c r="G184" s="131">
        <f t="shared" si="34"/>
        <v>3628540.1501724389</v>
      </c>
      <c r="H184" s="131">
        <f t="shared" si="34"/>
        <v>4103041.5544257588</v>
      </c>
      <c r="I184" s="131">
        <f t="shared" si="34"/>
        <v>4615921.7487289775</v>
      </c>
      <c r="J184" s="131">
        <f t="shared" si="34"/>
        <v>5169832.3585764561</v>
      </c>
      <c r="K184" s="63"/>
      <c r="L184" s="63"/>
    </row>
    <row r="185" spans="1:12">
      <c r="A185" s="66" t="s">
        <v>144</v>
      </c>
      <c r="B185" s="66"/>
      <c r="C185" s="66"/>
      <c r="D185" s="301">
        <f>SUM(D178:D184)</f>
        <v>30340228.461571876</v>
      </c>
      <c r="E185" s="301">
        <f t="shared" ref="E185:J185" si="35">SUM(E178:E184)</f>
        <v>35339181.580730677</v>
      </c>
      <c r="F185" s="301">
        <f t="shared" si="35"/>
        <v>40482253.706955105</v>
      </c>
      <c r="G185" s="301">
        <f t="shared" si="35"/>
        <v>46051285.091850162</v>
      </c>
      <c r="H185" s="301">
        <f t="shared" si="35"/>
        <v>52076013.980967321</v>
      </c>
      <c r="I185" s="301">
        <f t="shared" si="35"/>
        <v>58588087.546266578</v>
      </c>
      <c r="J185" s="301">
        <f t="shared" si="35"/>
        <v>65621178.433143355</v>
      </c>
      <c r="K185" s="63"/>
      <c r="L185" s="63"/>
    </row>
    <row r="186" spans="1:12">
      <c r="A186" s="64"/>
      <c r="B186" s="64"/>
      <c r="C186" s="64"/>
      <c r="D186" s="64"/>
      <c r="E186" s="64"/>
      <c r="F186" s="64"/>
      <c r="G186" s="64"/>
      <c r="H186" s="64"/>
      <c r="I186" s="64"/>
      <c r="J186" s="64"/>
      <c r="K186" s="63"/>
      <c r="L186" s="63"/>
    </row>
    <row r="187" spans="1:12">
      <c r="A187" s="66" t="s">
        <v>143</v>
      </c>
      <c r="B187" s="66"/>
      <c r="C187" s="66"/>
      <c r="D187" s="64"/>
      <c r="E187" s="64"/>
      <c r="F187" s="64"/>
      <c r="G187" s="64"/>
      <c r="H187" s="64"/>
      <c r="I187" s="64"/>
      <c r="J187" s="64"/>
      <c r="K187" s="63"/>
      <c r="L187" s="63"/>
    </row>
    <row r="188" spans="1:12">
      <c r="A188" s="66" t="s">
        <v>306</v>
      </c>
      <c r="B188" s="66"/>
      <c r="C188" s="64"/>
      <c r="D188" s="64"/>
      <c r="E188" s="64"/>
      <c r="F188" s="64"/>
      <c r="G188" s="64"/>
      <c r="H188" s="64"/>
      <c r="I188" s="64"/>
      <c r="J188" s="64"/>
      <c r="K188" s="63"/>
      <c r="L188" s="63"/>
    </row>
    <row r="189" spans="1:12">
      <c r="A189" s="64" t="str">
        <f t="shared" ref="A189:A194" si="36">A178</f>
        <v>Soybean</v>
      </c>
      <c r="B189" s="64" t="s">
        <v>735</v>
      </c>
      <c r="C189" s="126">
        <v>5000</v>
      </c>
      <c r="D189" s="126">
        <f>(B68)*$C189*D$172</f>
        <v>9306000.0000000019</v>
      </c>
      <c r="E189" s="126">
        <f t="shared" ref="E189:J189" si="37">(C68)*$C189*E$172</f>
        <v>10748430.000000002</v>
      </c>
      <c r="F189" s="126">
        <f t="shared" si="37"/>
        <v>12311838.000000002</v>
      </c>
      <c r="G189" s="126">
        <f t="shared" si="37"/>
        <v>14004715.725000005</v>
      </c>
      <c r="H189" s="126">
        <f t="shared" si="37"/>
        <v>15836101.627500011</v>
      </c>
      <c r="I189" s="126">
        <f t="shared" si="37"/>
        <v>17815614.330937516</v>
      </c>
      <c r="J189" s="126">
        <f t="shared" si="37"/>
        <v>19953488.050650019</v>
      </c>
      <c r="K189" s="63"/>
      <c r="L189" s="63"/>
    </row>
    <row r="190" spans="1:12">
      <c r="A190" s="64" t="str">
        <f t="shared" si="36"/>
        <v>Red Gram/Tur</v>
      </c>
      <c r="B190" s="64" t="s">
        <v>735</v>
      </c>
      <c r="C190" s="126">
        <v>6000</v>
      </c>
      <c r="D190" s="126">
        <f>(B69)*$C190*D$172</f>
        <v>5801709.3750000009</v>
      </c>
      <c r="E190" s="126">
        <f t="shared" ref="E190" si="38">(C69)*$C190*E$172</f>
        <v>6700974.3281250009</v>
      </c>
      <c r="F190" s="126">
        <f t="shared" ref="F190" si="39">(D69)*$C190*F$172</f>
        <v>7675661.5031250026</v>
      </c>
      <c r="G190" s="126">
        <f t="shared" ref="G190" si="40">(E69)*$C190*G$172</f>
        <v>8731064.9598046932</v>
      </c>
      <c r="H190" s="126">
        <f t="shared" ref="H190" si="41">(F69)*$C190*H$172</f>
        <v>9872819.6083945371</v>
      </c>
      <c r="I190" s="126">
        <f t="shared" ref="I190" si="42">(G69)*$C190*I$172</f>
        <v>11106922.059443856</v>
      </c>
      <c r="J190" s="126">
        <f t="shared" ref="J190" si="43">(H69)*$C190*J$172</f>
        <v>12439752.70657712</v>
      </c>
      <c r="K190" s="63"/>
      <c r="L190" s="63"/>
    </row>
    <row r="191" spans="1:12">
      <c r="A191" s="64" t="str">
        <f t="shared" si="36"/>
        <v>Green Gram/ Moong</v>
      </c>
      <c r="B191" s="64" t="s">
        <v>735</v>
      </c>
      <c r="C191" s="126">
        <v>6000</v>
      </c>
      <c r="D191" s="126">
        <f>(B71)*$C191*D$172</f>
        <v>2393968.5000000005</v>
      </c>
      <c r="E191" s="126">
        <f t="shared" ref="E191:J191" si="44">(C71)*$C191*E$172</f>
        <v>2765033.6175000006</v>
      </c>
      <c r="F191" s="126">
        <f t="shared" si="44"/>
        <v>3167220.3255000012</v>
      </c>
      <c r="G191" s="126">
        <f t="shared" si="44"/>
        <v>3602713.1202562517</v>
      </c>
      <c r="H191" s="126">
        <f t="shared" si="44"/>
        <v>4073837.1436743778</v>
      </c>
      <c r="I191" s="126">
        <f t="shared" si="44"/>
        <v>4583066.7866336759</v>
      </c>
      <c r="J191" s="126">
        <f t="shared" si="44"/>
        <v>5133034.8010297157</v>
      </c>
      <c r="K191" s="63"/>
      <c r="L191" s="63"/>
    </row>
    <row r="192" spans="1:12">
      <c r="A192" s="64" t="str">
        <f t="shared" si="36"/>
        <v>Black Gram/Udid</v>
      </c>
      <c r="B192" s="64" t="s">
        <v>735</v>
      </c>
      <c r="C192" s="126">
        <v>6000</v>
      </c>
      <c r="D192" s="126">
        <f>(B73)*$C192*D$172</f>
        <v>2393968.5000000005</v>
      </c>
      <c r="E192" s="126">
        <f t="shared" ref="E192:J192" si="45">(C73)*$C192*E$172</f>
        <v>2765033.6175000006</v>
      </c>
      <c r="F192" s="126">
        <f t="shared" si="45"/>
        <v>3167220.3255000012</v>
      </c>
      <c r="G192" s="126">
        <f t="shared" si="45"/>
        <v>3602713.1202562517</v>
      </c>
      <c r="H192" s="126">
        <f t="shared" si="45"/>
        <v>4073837.1436743778</v>
      </c>
      <c r="I192" s="126">
        <f t="shared" si="45"/>
        <v>4583066.7866336759</v>
      </c>
      <c r="J192" s="126">
        <f t="shared" si="45"/>
        <v>5133034.8010297157</v>
      </c>
      <c r="K192" s="63"/>
      <c r="L192" s="63"/>
    </row>
    <row r="193" spans="1:20">
      <c r="A193" s="64" t="str">
        <f t="shared" si="36"/>
        <v>Wheat</v>
      </c>
      <c r="B193" s="64" t="s">
        <v>735</v>
      </c>
      <c r="C193" s="126">
        <v>1700</v>
      </c>
      <c r="D193" s="126">
        <f>(B77)*$C193*D$172</f>
        <v>939324.37500000012</v>
      </c>
      <c r="E193" s="126">
        <f t="shared" ref="E193:J193" si="46">(C77)*$C193*E$172</f>
        <v>1084919.6531250002</v>
      </c>
      <c r="F193" s="126">
        <f t="shared" si="46"/>
        <v>1242726.1481250003</v>
      </c>
      <c r="G193" s="126">
        <f t="shared" si="46"/>
        <v>1413600.9934921882</v>
      </c>
      <c r="H193" s="126">
        <f t="shared" si="46"/>
        <v>1598456.5080257819</v>
      </c>
      <c r="I193" s="126">
        <f t="shared" si="46"/>
        <v>1798263.571529005</v>
      </c>
      <c r="J193" s="126">
        <f t="shared" si="46"/>
        <v>2014055.2001124856</v>
      </c>
      <c r="K193" s="63"/>
      <c r="L193" s="63"/>
    </row>
    <row r="194" spans="1:20">
      <c r="A194" s="64" t="str">
        <f t="shared" si="36"/>
        <v>Bengal Gram/Channa</v>
      </c>
      <c r="B194" s="64" t="s">
        <v>735</v>
      </c>
      <c r="C194" s="126">
        <v>5000</v>
      </c>
      <c r="D194" s="126">
        <f>(B78)*$C194*D$172</f>
        <v>5699925.0000000009</v>
      </c>
      <c r="E194" s="126">
        <f t="shared" ref="E194" si="47">(C78)*$C194*E$172</f>
        <v>6583413.375</v>
      </c>
      <c r="F194" s="126">
        <f t="shared" ref="F194" si="48">(D78)*$C194*F$172</f>
        <v>7541000.7750000004</v>
      </c>
      <c r="G194" s="126">
        <f t="shared" ref="G194" si="49">(E78)*$C194*G$172</f>
        <v>8577888.3815625012</v>
      </c>
      <c r="H194" s="126">
        <f t="shared" ref="H194" si="50">(F78)*$C194*H$172</f>
        <v>9699612.2468437515</v>
      </c>
      <c r="I194" s="126">
        <f t="shared" ref="I194" si="51">(G78)*$C194*I$172</f>
        <v>10912063.777699221</v>
      </c>
      <c r="J194" s="126">
        <f t="shared" ref="J194" si="52">(H78)*$C194*J$172</f>
        <v>12221511.431023128</v>
      </c>
      <c r="K194" s="63"/>
      <c r="L194" s="63"/>
    </row>
    <row r="195" spans="1:20">
      <c r="A195" s="64" t="s">
        <v>307</v>
      </c>
      <c r="B195" s="64">
        <v>8</v>
      </c>
      <c r="C195" s="64">
        <v>300</v>
      </c>
      <c r="D195" s="126">
        <f>B10*$B$195*$C$195*D172</f>
        <v>354577.98750000005</v>
      </c>
      <c r="E195" s="126">
        <f t="shared" ref="E195:J195" si="53">C10*$B$195*$C$195*E172</f>
        <v>409537.5755625001</v>
      </c>
      <c r="F195" s="126">
        <f t="shared" si="53"/>
        <v>469106.6774625</v>
      </c>
      <c r="G195" s="126">
        <f t="shared" si="53"/>
        <v>533608.84561359393</v>
      </c>
      <c r="H195" s="126">
        <f t="shared" si="53"/>
        <v>603388.46388614096</v>
      </c>
      <c r="I195" s="126">
        <f t="shared" si="53"/>
        <v>678812.02187190845</v>
      </c>
      <c r="J195" s="126">
        <f t="shared" si="53"/>
        <v>760269.46449653758</v>
      </c>
      <c r="K195" s="63"/>
      <c r="L195" s="63"/>
    </row>
    <row r="196" spans="1:20">
      <c r="A196" s="64" t="s">
        <v>709</v>
      </c>
      <c r="B196" s="64"/>
      <c r="C196" s="64"/>
      <c r="D196" s="126"/>
      <c r="E196" s="126"/>
      <c r="F196" s="126"/>
      <c r="G196" s="126"/>
      <c r="H196" s="126"/>
      <c r="I196" s="126"/>
      <c r="J196" s="126"/>
      <c r="K196" s="63"/>
      <c r="L196" s="63"/>
    </row>
    <row r="197" spans="1:20">
      <c r="A197" s="64" t="s">
        <v>736</v>
      </c>
      <c r="B197" s="64"/>
      <c r="C197" s="64">
        <v>30</v>
      </c>
      <c r="D197" s="126">
        <f>SUM(B120:B130)*$C$197*D172</f>
        <v>154773.29154375003</v>
      </c>
      <c r="E197" s="126">
        <f t="shared" ref="E197:J197" si="54">SUM(C120:C130)*$C$197*E172</f>
        <v>178763.15173303126</v>
      </c>
      <c r="F197" s="126">
        <f t="shared" si="54"/>
        <v>204765.06471238128</v>
      </c>
      <c r="G197" s="126">
        <f t="shared" si="54"/>
        <v>232920.26111033381</v>
      </c>
      <c r="H197" s="126">
        <f t="shared" si="54"/>
        <v>263379.06448630051</v>
      </c>
      <c r="I197" s="126">
        <f t="shared" si="54"/>
        <v>296301.44754708814</v>
      </c>
      <c r="J197" s="126">
        <f t="shared" si="54"/>
        <v>331857.62125273881</v>
      </c>
      <c r="K197" s="63"/>
      <c r="L197" s="63"/>
    </row>
    <row r="198" spans="1:20">
      <c r="A198" s="64" t="s">
        <v>724</v>
      </c>
      <c r="B198" s="9"/>
      <c r="C198" s="9">
        <v>40</v>
      </c>
      <c r="D198" s="126">
        <f>SUM(B120:B130)*$C$198*D172</f>
        <v>206364.38872500003</v>
      </c>
      <c r="E198" s="126">
        <f t="shared" ref="E198:J198" si="55">SUM(C120:C130)*$C$198*E172</f>
        <v>238350.86897737504</v>
      </c>
      <c r="F198" s="126">
        <f t="shared" si="55"/>
        <v>273020.08628317504</v>
      </c>
      <c r="G198" s="126">
        <f t="shared" si="55"/>
        <v>310560.34814711171</v>
      </c>
      <c r="H198" s="126">
        <f t="shared" si="55"/>
        <v>351172.08598173404</v>
      </c>
      <c r="I198" s="126">
        <f t="shared" si="55"/>
        <v>395068.59672945086</v>
      </c>
      <c r="J198" s="126">
        <f t="shared" si="55"/>
        <v>442476.82833698497</v>
      </c>
      <c r="K198" s="63"/>
      <c r="L198" s="63"/>
    </row>
    <row r="199" spans="1:20">
      <c r="A199" s="64" t="s">
        <v>335</v>
      </c>
      <c r="B199" s="64"/>
      <c r="C199" s="64"/>
      <c r="D199" s="131"/>
      <c r="E199" s="131">
        <f>'5.Closing Stock &amp; W Capital'!F7</f>
        <v>272506.11417768756</v>
      </c>
      <c r="F199" s="131">
        <f>'5.Closing Stock &amp; W Capital'!G7</f>
        <v>314744.56187522906</v>
      </c>
      <c r="G199" s="131">
        <f>'5.Closing Stock &amp; W Capital'!H7</f>
        <v>360525.58905708068</v>
      </c>
      <c r="H199" s="131">
        <f>'5.Closing Stock &amp; W Capital'!I7</f>
        <v>410097.85755242937</v>
      </c>
      <c r="I199" s="131">
        <f>'5.Closing Stock &amp; W Capital'!J7</f>
        <v>463726.03892467008</v>
      </c>
      <c r="J199" s="131">
        <f>'5.Closing Stock &amp; W Capital'!K7</f>
        <v>521691.79379025399</v>
      </c>
      <c r="K199" s="63"/>
      <c r="L199" s="63"/>
    </row>
    <row r="200" spans="1:20">
      <c r="A200" s="64" t="s">
        <v>336</v>
      </c>
      <c r="B200" s="64"/>
      <c r="C200" s="131"/>
      <c r="D200" s="131">
        <f>'5.Closing Stock &amp; W Capital'!E16</f>
        <v>272506.11417768756</v>
      </c>
      <c r="E200" s="131">
        <f>'5.Closing Stock &amp; W Capital'!F16</f>
        <v>314744.56187522906</v>
      </c>
      <c r="F200" s="131">
        <f>'5.Closing Stock &amp; W Capital'!G16</f>
        <v>360525.58905708068</v>
      </c>
      <c r="G200" s="131">
        <f>'5.Closing Stock &amp; W Capital'!H16</f>
        <v>410097.85755242937</v>
      </c>
      <c r="H200" s="131">
        <f>'5.Closing Stock &amp; W Capital'!I16</f>
        <v>463726.03892467008</v>
      </c>
      <c r="I200" s="131">
        <f>'5.Closing Stock &amp; W Capital'!J16</f>
        <v>521691.79379025399</v>
      </c>
      <c r="J200" s="131">
        <f>'5.Closing Stock &amp; W Capital'!K16</f>
        <v>584294.8090450844</v>
      </c>
      <c r="K200" s="63"/>
      <c r="L200" s="63"/>
    </row>
    <row r="201" spans="1:20">
      <c r="A201" s="64"/>
      <c r="B201" s="64"/>
      <c r="C201" s="129"/>
      <c r="D201" s="131"/>
      <c r="E201" s="131"/>
      <c r="F201" s="131"/>
      <c r="G201" s="131"/>
      <c r="H201" s="131"/>
      <c r="I201" s="131"/>
      <c r="J201" s="131"/>
      <c r="K201" s="63"/>
      <c r="L201" s="63"/>
      <c r="M201" s="63"/>
      <c r="N201" s="63"/>
      <c r="O201" s="63"/>
      <c r="P201" s="63"/>
      <c r="Q201" s="63"/>
      <c r="R201" s="63"/>
      <c r="S201" s="63"/>
      <c r="T201" s="63"/>
    </row>
    <row r="202" spans="1:20">
      <c r="A202" s="66" t="s">
        <v>313</v>
      </c>
      <c r="B202" s="66"/>
      <c r="C202" s="66"/>
      <c r="D202" s="300">
        <f t="shared" ref="D202:J202" si="56">SUM(D189:D199)-D200</f>
        <v>26978105.303591065</v>
      </c>
      <c r="E202" s="300">
        <f t="shared" si="56"/>
        <v>31432217.739825368</v>
      </c>
      <c r="F202" s="300">
        <f t="shared" si="56"/>
        <v>36006777.878526218</v>
      </c>
      <c r="G202" s="300">
        <f t="shared" si="56"/>
        <v>40960213.486747585</v>
      </c>
      <c r="H202" s="300">
        <f t="shared" si="56"/>
        <v>46318975.711094767</v>
      </c>
      <c r="I202" s="300">
        <f t="shared" si="56"/>
        <v>52111213.62415982</v>
      </c>
      <c r="J202" s="300">
        <f t="shared" si="56"/>
        <v>58366877.889253601</v>
      </c>
      <c r="K202" s="63"/>
      <c r="L202" s="63"/>
      <c r="M202" s="63"/>
      <c r="N202" s="63"/>
      <c r="O202" s="63"/>
      <c r="P202" s="63"/>
      <c r="Q202" s="63"/>
      <c r="R202" s="63"/>
      <c r="S202" s="63"/>
      <c r="T202" s="63"/>
    </row>
    <row r="203" spans="1:20">
      <c r="A203" s="66" t="s">
        <v>305</v>
      </c>
      <c r="B203" s="64"/>
      <c r="C203" s="64"/>
      <c r="D203" s="77"/>
      <c r="E203" s="77"/>
      <c r="F203" s="77"/>
      <c r="G203" s="77"/>
      <c r="H203" s="77"/>
      <c r="I203" s="64"/>
      <c r="J203" s="64"/>
      <c r="K203" s="63"/>
      <c r="L203" s="63"/>
      <c r="M203" s="63"/>
      <c r="N203" s="63"/>
      <c r="O203" s="63"/>
      <c r="P203" s="63"/>
      <c r="Q203" s="63"/>
      <c r="R203" s="63"/>
      <c r="S203" s="63"/>
      <c r="T203" s="63"/>
    </row>
    <row r="204" spans="1:20">
      <c r="A204" s="66" t="s">
        <v>185</v>
      </c>
      <c r="B204" s="64"/>
      <c r="C204" s="64"/>
      <c r="D204" s="77"/>
      <c r="E204" s="77"/>
      <c r="F204" s="77"/>
      <c r="G204" s="77"/>
      <c r="H204" s="77"/>
      <c r="I204" s="64"/>
      <c r="J204" s="64"/>
      <c r="K204" s="63"/>
      <c r="L204" s="63"/>
      <c r="M204" s="63"/>
      <c r="N204" s="63"/>
      <c r="O204" s="63"/>
      <c r="P204" s="63"/>
      <c r="Q204" s="63"/>
      <c r="R204" s="63"/>
      <c r="S204" s="63"/>
      <c r="T204" s="63"/>
    </row>
    <row r="205" spans="1:20">
      <c r="A205" s="64" t="s">
        <v>190</v>
      </c>
      <c r="B205" s="64">
        <v>1</v>
      </c>
      <c r="C205" s="126">
        <v>12000</v>
      </c>
      <c r="D205" s="126">
        <f>$B205*$C205*12*D$172</f>
        <v>144000</v>
      </c>
      <c r="E205" s="126">
        <f t="shared" ref="E205:J206" si="57">$B205*$C205*12*E$172</f>
        <v>151200</v>
      </c>
      <c r="F205" s="126">
        <f t="shared" si="57"/>
        <v>158760</v>
      </c>
      <c r="G205" s="126">
        <f t="shared" si="57"/>
        <v>166698.00000000003</v>
      </c>
      <c r="H205" s="126">
        <f t="shared" si="57"/>
        <v>175032.90000000002</v>
      </c>
      <c r="I205" s="126">
        <f t="shared" si="57"/>
        <v>183784.54500000004</v>
      </c>
      <c r="J205" s="126">
        <f t="shared" si="57"/>
        <v>192973.77225000007</v>
      </c>
      <c r="K205" s="63"/>
      <c r="L205" s="63"/>
      <c r="M205" s="63"/>
      <c r="N205" s="119"/>
      <c r="O205" s="63"/>
      <c r="P205" s="63"/>
      <c r="Q205" s="63"/>
      <c r="R205" s="63"/>
      <c r="S205" s="63"/>
      <c r="T205" s="63"/>
    </row>
    <row r="206" spans="1:20">
      <c r="A206" s="64" t="s">
        <v>190</v>
      </c>
      <c r="B206" s="64">
        <v>1</v>
      </c>
      <c r="C206" s="126">
        <v>8000</v>
      </c>
      <c r="D206" s="126">
        <f>$B206*$C206*12*D$172</f>
        <v>96000</v>
      </c>
      <c r="E206" s="126">
        <f t="shared" si="57"/>
        <v>100800</v>
      </c>
      <c r="F206" s="126">
        <f t="shared" si="57"/>
        <v>105840</v>
      </c>
      <c r="G206" s="126">
        <f t="shared" si="57"/>
        <v>111132.00000000001</v>
      </c>
      <c r="H206" s="126">
        <f t="shared" si="57"/>
        <v>116688.60000000002</v>
      </c>
      <c r="I206" s="126">
        <f t="shared" si="57"/>
        <v>122523.03000000003</v>
      </c>
      <c r="J206" s="126">
        <f t="shared" si="57"/>
        <v>128649.18150000004</v>
      </c>
      <c r="K206" s="63"/>
      <c r="L206" s="63"/>
      <c r="M206" s="63"/>
      <c r="N206" s="63"/>
      <c r="O206" s="63"/>
      <c r="P206" s="63"/>
      <c r="Q206" s="63"/>
      <c r="R206" s="63"/>
      <c r="S206" s="63"/>
      <c r="T206" s="63"/>
    </row>
    <row r="207" spans="1:20">
      <c r="A207" s="64"/>
      <c r="B207" s="64"/>
      <c r="C207" s="126"/>
      <c r="D207" s="126"/>
      <c r="E207" s="126"/>
      <c r="F207" s="126"/>
      <c r="G207" s="126"/>
      <c r="H207" s="126"/>
      <c r="I207" s="126"/>
      <c r="J207" s="126"/>
      <c r="K207" s="63"/>
      <c r="L207" s="63"/>
      <c r="M207" s="63"/>
      <c r="N207" s="63"/>
      <c r="O207" s="63"/>
      <c r="P207" s="63"/>
      <c r="Q207" s="63"/>
      <c r="R207" s="63"/>
      <c r="S207" s="63"/>
      <c r="T207" s="63"/>
    </row>
    <row r="208" spans="1:20">
      <c r="A208" s="64"/>
      <c r="B208" s="64"/>
      <c r="C208" s="126"/>
      <c r="D208" s="126"/>
      <c r="E208" s="126"/>
      <c r="F208" s="126"/>
      <c r="G208" s="126"/>
      <c r="H208" s="126"/>
      <c r="I208" s="126"/>
      <c r="J208" s="126"/>
      <c r="K208" s="63"/>
      <c r="L208" s="63"/>
      <c r="M208" s="63"/>
      <c r="N208" s="63"/>
      <c r="O208" s="63"/>
      <c r="P208" s="63"/>
      <c r="Q208" s="63"/>
      <c r="R208" s="63"/>
      <c r="S208" s="63"/>
      <c r="T208" s="63"/>
    </row>
    <row r="209" spans="1:20">
      <c r="A209" s="64"/>
      <c r="B209" s="64"/>
      <c r="C209" s="126"/>
      <c r="D209" s="126"/>
      <c r="E209" s="126"/>
      <c r="F209" s="126"/>
      <c r="G209" s="126"/>
      <c r="H209" s="126"/>
      <c r="I209" s="126"/>
      <c r="J209" s="126"/>
      <c r="K209" s="63"/>
      <c r="L209" s="63"/>
      <c r="M209" s="63"/>
      <c r="N209" s="63"/>
      <c r="O209" s="63"/>
      <c r="P209" s="63"/>
      <c r="Q209" s="63"/>
      <c r="R209" s="63"/>
      <c r="S209" s="63"/>
      <c r="T209" s="63"/>
    </row>
    <row r="210" spans="1:20">
      <c r="A210" s="66" t="s">
        <v>317</v>
      </c>
      <c r="B210" s="66"/>
      <c r="C210" s="66"/>
      <c r="D210" s="300">
        <f t="shared" ref="D210:J210" si="58">SUM(D205:D209)</f>
        <v>240000</v>
      </c>
      <c r="E210" s="300">
        <f t="shared" si="58"/>
        <v>252000</v>
      </c>
      <c r="F210" s="300">
        <f t="shared" si="58"/>
        <v>264600</v>
      </c>
      <c r="G210" s="300">
        <f t="shared" si="58"/>
        <v>277830.00000000006</v>
      </c>
      <c r="H210" s="300">
        <f t="shared" si="58"/>
        <v>291721.50000000006</v>
      </c>
      <c r="I210" s="300">
        <f t="shared" si="58"/>
        <v>306307.57500000007</v>
      </c>
      <c r="J210" s="300">
        <f t="shared" si="58"/>
        <v>321622.9537500001</v>
      </c>
      <c r="K210" s="63"/>
      <c r="L210" s="63"/>
      <c r="M210" s="63"/>
      <c r="N210" s="119"/>
      <c r="O210" s="63"/>
      <c r="P210" s="63"/>
      <c r="Q210" s="63"/>
      <c r="R210" s="63"/>
      <c r="S210" s="63"/>
      <c r="T210" s="63"/>
    </row>
    <row r="211" spans="1:20">
      <c r="A211" s="66" t="s">
        <v>130</v>
      </c>
      <c r="B211" s="66"/>
      <c r="C211" s="66"/>
      <c r="D211" s="300">
        <f t="shared" ref="D211:J211" si="59">D202+D210</f>
        <v>27218105.303591065</v>
      </c>
      <c r="E211" s="300">
        <f t="shared" si="59"/>
        <v>31684217.739825368</v>
      </c>
      <c r="F211" s="300">
        <f t="shared" si="59"/>
        <v>36271377.878526218</v>
      </c>
      <c r="G211" s="300">
        <f t="shared" si="59"/>
        <v>41238043.486747585</v>
      </c>
      <c r="H211" s="300">
        <f t="shared" si="59"/>
        <v>46610697.211094767</v>
      </c>
      <c r="I211" s="300">
        <f t="shared" si="59"/>
        <v>52417521.199159823</v>
      </c>
      <c r="J211" s="300">
        <f t="shared" si="59"/>
        <v>58688500.843003601</v>
      </c>
      <c r="K211" s="63"/>
      <c r="L211" s="63"/>
      <c r="M211" s="63"/>
      <c r="N211" s="63"/>
      <c r="O211" s="63"/>
      <c r="P211" s="63"/>
      <c r="Q211" s="63"/>
      <c r="R211" s="63"/>
      <c r="S211" s="63"/>
      <c r="T211" s="63"/>
    </row>
    <row r="212" spans="1:20">
      <c r="A212" s="64"/>
      <c r="B212" s="64"/>
      <c r="C212" s="64"/>
      <c r="D212" s="77"/>
      <c r="E212" s="77"/>
      <c r="F212" s="77"/>
      <c r="G212" s="77"/>
      <c r="H212" s="77"/>
      <c r="I212" s="64"/>
      <c r="J212" s="64"/>
      <c r="K212" s="63"/>
      <c r="L212" s="63"/>
      <c r="M212" s="63"/>
      <c r="N212" s="63"/>
      <c r="O212" s="63"/>
      <c r="P212" s="63"/>
      <c r="Q212" s="63"/>
      <c r="R212" s="63"/>
      <c r="S212" s="63"/>
      <c r="T212" s="63"/>
    </row>
    <row r="213" spans="1:20">
      <c r="A213" s="66"/>
      <c r="B213" s="66"/>
      <c r="C213" s="66"/>
      <c r="D213" s="77"/>
      <c r="E213" s="77"/>
      <c r="F213" s="77"/>
      <c r="G213" s="77"/>
      <c r="H213" s="77"/>
      <c r="I213" s="64"/>
      <c r="J213" s="64"/>
      <c r="K213" s="63"/>
      <c r="L213" s="63"/>
      <c r="M213" s="63"/>
      <c r="N213" s="63"/>
      <c r="O213" s="63"/>
      <c r="P213" s="63"/>
      <c r="Q213" s="63"/>
      <c r="R213" s="63"/>
      <c r="S213" s="63"/>
      <c r="T213" s="63"/>
    </row>
    <row r="214" spans="1:20">
      <c r="A214" s="66" t="s">
        <v>309</v>
      </c>
      <c r="B214" s="66"/>
      <c r="C214" s="66"/>
      <c r="D214" s="300">
        <f t="shared" ref="D214:J214" si="60">D185-D211</f>
        <v>3122123.1579808109</v>
      </c>
      <c r="E214" s="300">
        <f t="shared" si="60"/>
        <v>3654963.8409053087</v>
      </c>
      <c r="F214" s="300">
        <f t="shared" si="60"/>
        <v>4210875.8284288868</v>
      </c>
      <c r="G214" s="300">
        <f t="shared" si="60"/>
        <v>4813241.6051025763</v>
      </c>
      <c r="H214" s="300">
        <f t="shared" si="60"/>
        <v>5465316.7698725536</v>
      </c>
      <c r="I214" s="300">
        <f t="shared" si="60"/>
        <v>6170566.3471067548</v>
      </c>
      <c r="J214" s="300">
        <f t="shared" si="60"/>
        <v>6932677.5901397541</v>
      </c>
      <c r="K214" s="63"/>
      <c r="L214" s="63"/>
      <c r="M214" s="63"/>
      <c r="N214" s="63"/>
      <c r="O214" s="63"/>
      <c r="P214" s="63"/>
      <c r="Q214" s="63"/>
      <c r="R214" s="63"/>
      <c r="S214" s="63"/>
      <c r="T214" s="63"/>
    </row>
    <row r="215" spans="1:20">
      <c r="A215" s="63"/>
      <c r="B215" s="63"/>
      <c r="C215" s="63"/>
      <c r="D215" s="63"/>
      <c r="E215" s="63"/>
      <c r="F215" s="63"/>
      <c r="G215" s="63"/>
      <c r="H215" s="63"/>
      <c r="I215" s="63"/>
      <c r="J215" s="63"/>
    </row>
    <row r="216" spans="1:20">
      <c r="A216" s="63" t="s">
        <v>51</v>
      </c>
      <c r="B216" s="63"/>
      <c r="C216" s="63"/>
      <c r="D216" s="63"/>
      <c r="E216" s="63"/>
      <c r="F216" s="63"/>
      <c r="G216" s="63"/>
      <c r="H216" s="63"/>
      <c r="I216" s="63"/>
      <c r="J216" s="63"/>
    </row>
    <row r="217" spans="1:20">
      <c r="A217" s="423" t="s">
        <v>407</v>
      </c>
      <c r="B217" s="423"/>
      <c r="C217" s="423"/>
      <c r="D217" s="423"/>
      <c r="E217" s="423"/>
      <c r="F217" s="423"/>
      <c r="G217" s="423"/>
      <c r="H217" s="423"/>
      <c r="I217" s="423"/>
      <c r="J217" s="423"/>
    </row>
    <row r="218" spans="1:20">
      <c r="A218" t="s">
        <v>522</v>
      </c>
    </row>
    <row r="219" spans="1:20">
      <c r="A219">
        <v>1</v>
      </c>
      <c r="B219" t="s">
        <v>535</v>
      </c>
    </row>
    <row r="220" spans="1:20">
      <c r="A220">
        <v>2</v>
      </c>
      <c r="B220" t="s">
        <v>536</v>
      </c>
    </row>
    <row r="221" spans="1:20">
      <c r="A221">
        <v>3</v>
      </c>
      <c r="B221" s="63" t="s">
        <v>586</v>
      </c>
    </row>
  </sheetData>
  <mergeCells count="5">
    <mergeCell ref="A170:J170"/>
    <mergeCell ref="A2:H2"/>
    <mergeCell ref="A217:J217"/>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L190"/>
  <sheetViews>
    <sheetView view="pageBreakPreview" zoomScale="80" zoomScaleSheetLayoutView="80" workbookViewId="0">
      <selection activeCell="D13" sqref="D13"/>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 min="11" max="12" width="11.7109375" bestFit="1" customWidth="1"/>
    <col min="15" max="15" width="10.140625" bestFit="1" customWidth="1"/>
  </cols>
  <sheetData>
    <row r="3" spans="1:8" ht="18.75">
      <c r="A3" s="424" t="s">
        <v>570</v>
      </c>
      <c r="B3" s="424"/>
      <c r="C3" s="424"/>
      <c r="D3" s="424"/>
      <c r="E3" s="424"/>
      <c r="F3" s="424"/>
      <c r="G3" s="424"/>
      <c r="H3" s="424"/>
    </row>
    <row r="4" spans="1:8" ht="18.75">
      <c r="A4" s="424" t="s">
        <v>571</v>
      </c>
      <c r="B4" s="424"/>
      <c r="C4" s="424"/>
      <c r="D4" s="424"/>
      <c r="E4" s="424"/>
      <c r="F4" s="424"/>
      <c r="G4" s="424"/>
      <c r="H4" s="424"/>
    </row>
    <row r="5" spans="1:8">
      <c r="A5" s="63" t="s">
        <v>161</v>
      </c>
      <c r="B5" s="168">
        <f>200/100</f>
        <v>2</v>
      </c>
      <c r="C5" s="63" t="s">
        <v>455</v>
      </c>
      <c r="D5" s="63"/>
      <c r="E5" s="63"/>
      <c r="F5" s="63"/>
      <c r="G5" s="63"/>
      <c r="H5" s="63"/>
    </row>
    <row r="6" spans="1:8">
      <c r="A6" s="63" t="s">
        <v>162</v>
      </c>
      <c r="B6" s="193">
        <v>8</v>
      </c>
      <c r="C6" s="63"/>
      <c r="D6" s="63"/>
      <c r="E6" s="63"/>
      <c r="F6" s="63"/>
      <c r="G6" s="63"/>
      <c r="H6" s="63"/>
    </row>
    <row r="7" spans="1:8">
      <c r="A7" s="63"/>
      <c r="B7" s="193"/>
      <c r="C7" s="63"/>
      <c r="D7" s="63"/>
      <c r="E7" s="63"/>
      <c r="F7" s="63"/>
      <c r="G7" s="63"/>
      <c r="H7" s="63"/>
    </row>
    <row r="8" spans="1:8">
      <c r="A8" s="63"/>
      <c r="B8" s="193"/>
      <c r="C8" s="63"/>
      <c r="D8" s="63"/>
      <c r="E8" s="63"/>
      <c r="F8" s="63"/>
      <c r="G8" s="63"/>
      <c r="H8" s="63"/>
    </row>
    <row r="9" spans="1:8">
      <c r="A9" s="63"/>
      <c r="B9" s="63"/>
      <c r="C9" s="63"/>
      <c r="D9" s="63"/>
      <c r="E9" s="63"/>
      <c r="F9" s="63"/>
      <c r="G9" s="63"/>
      <c r="H9" s="63"/>
    </row>
    <row r="10" spans="1:8">
      <c r="A10" s="63"/>
      <c r="B10" s="63"/>
      <c r="C10" s="63"/>
      <c r="D10" s="63"/>
      <c r="E10" s="63"/>
      <c r="F10" s="63"/>
      <c r="G10" s="63"/>
      <c r="H10" s="63"/>
    </row>
    <row r="11" spans="1:8">
      <c r="A11" s="55" t="s">
        <v>0</v>
      </c>
      <c r="B11" s="56" t="s">
        <v>2</v>
      </c>
      <c r="C11" s="56" t="s">
        <v>3</v>
      </c>
      <c r="D11" s="56" t="s">
        <v>4</v>
      </c>
      <c r="E11" s="56" t="s">
        <v>5</v>
      </c>
      <c r="F11" s="56" t="s">
        <v>6</v>
      </c>
      <c r="G11" s="56" t="s">
        <v>169</v>
      </c>
      <c r="H11" s="56" t="s">
        <v>168</v>
      </c>
    </row>
    <row r="12" spans="1:8">
      <c r="A12" s="64" t="s">
        <v>170</v>
      </c>
      <c r="B12" s="217">
        <f>B32/($B$5*$B$6)</f>
        <v>0</v>
      </c>
      <c r="C12" s="217">
        <f t="shared" ref="C12:H12" si="0">C32/($B$5*$B$6)</f>
        <v>0</v>
      </c>
      <c r="D12" s="217">
        <f t="shared" si="0"/>
        <v>0</v>
      </c>
      <c r="E12" s="217">
        <f t="shared" si="0"/>
        <v>0</v>
      </c>
      <c r="F12" s="217">
        <f t="shared" si="0"/>
        <v>0</v>
      </c>
      <c r="G12" s="217">
        <f t="shared" si="0"/>
        <v>0</v>
      </c>
      <c r="H12" s="217">
        <f t="shared" si="0"/>
        <v>0</v>
      </c>
    </row>
    <row r="13" spans="1:8">
      <c r="A13" s="64" t="str">
        <f>'10.Grain Production details'!A67</f>
        <v>Soybean</v>
      </c>
      <c r="B13" s="64">
        <f>'10.Grain Production details'!B67</f>
        <v>0</v>
      </c>
      <c r="C13" s="64">
        <f>'10.Grain Production details'!C67</f>
        <v>0</v>
      </c>
      <c r="D13" s="64">
        <f>'10.Grain Production details'!D67</f>
        <v>0</v>
      </c>
      <c r="E13" s="64">
        <f>'10.Grain Production details'!E67</f>
        <v>0</v>
      </c>
      <c r="F13" s="64">
        <f>'10.Grain Production details'!F67</f>
        <v>0</v>
      </c>
      <c r="G13" s="64">
        <f>'10.Grain Production details'!G67</f>
        <v>0</v>
      </c>
      <c r="H13" s="64">
        <f>'10.Grain Production details'!H67</f>
        <v>0</v>
      </c>
    </row>
    <row r="14" spans="1:8">
      <c r="A14" s="64" t="str">
        <f>'10.Grain Production details'!A68</f>
        <v>Red Gram/Tur</v>
      </c>
      <c r="B14" s="64">
        <f>'10.Grain Production details'!B68</f>
        <v>0</v>
      </c>
      <c r="C14" s="64">
        <f>'10.Grain Production details'!C68</f>
        <v>0</v>
      </c>
      <c r="D14" s="64">
        <f>'10.Grain Production details'!D68</f>
        <v>0</v>
      </c>
      <c r="E14" s="64">
        <f>'10.Grain Production details'!E68</f>
        <v>0</v>
      </c>
      <c r="F14" s="64">
        <f>'10.Grain Production details'!F68</f>
        <v>0</v>
      </c>
      <c r="G14" s="64">
        <f>'10.Grain Production details'!G68</f>
        <v>0</v>
      </c>
      <c r="H14" s="64">
        <f>'10.Grain Production details'!H68</f>
        <v>0</v>
      </c>
    </row>
    <row r="15" spans="1:8">
      <c r="A15" s="64" t="str">
        <f>'10.Grain Production details'!A69</f>
        <v>Paddy/Rice</v>
      </c>
      <c r="B15" s="64">
        <f>'10.Grain Production details'!B69</f>
        <v>0</v>
      </c>
      <c r="C15" s="64">
        <f>'10.Grain Production details'!C69</f>
        <v>0</v>
      </c>
      <c r="D15" s="64">
        <f>'10.Grain Production details'!D69</f>
        <v>0</v>
      </c>
      <c r="E15" s="64">
        <f>'10.Grain Production details'!E69</f>
        <v>0</v>
      </c>
      <c r="F15" s="64">
        <f>'10.Grain Production details'!F69</f>
        <v>0</v>
      </c>
      <c r="G15" s="64">
        <f>'10.Grain Production details'!G69</f>
        <v>0</v>
      </c>
      <c r="H15" s="64">
        <f>'10.Grain Production details'!H69</f>
        <v>0</v>
      </c>
    </row>
    <row r="16" spans="1:8">
      <c r="A16" s="64" t="str">
        <f>'10.Grain Production details'!A70</f>
        <v>Green Gram/ Moong</v>
      </c>
      <c r="B16" s="64">
        <f>'10.Grain Production details'!B70</f>
        <v>0</v>
      </c>
      <c r="C16" s="64">
        <f>'10.Grain Production details'!C70</f>
        <v>0</v>
      </c>
      <c r="D16" s="64">
        <f>'10.Grain Production details'!D70</f>
        <v>0</v>
      </c>
      <c r="E16" s="64">
        <f>'10.Grain Production details'!E70</f>
        <v>0</v>
      </c>
      <c r="F16" s="64">
        <f>'10.Grain Production details'!F70</f>
        <v>0</v>
      </c>
      <c r="G16" s="64">
        <f>'10.Grain Production details'!G70</f>
        <v>0</v>
      </c>
      <c r="H16" s="64">
        <f>'10.Grain Production details'!H70</f>
        <v>0</v>
      </c>
    </row>
    <row r="17" spans="1:8">
      <c r="A17" s="64" t="str">
        <f>'10.Grain Production details'!A71</f>
        <v>Maize</v>
      </c>
      <c r="B17" s="64">
        <f>'10.Grain Production details'!B71</f>
        <v>0</v>
      </c>
      <c r="C17" s="64">
        <f>'10.Grain Production details'!C71</f>
        <v>0</v>
      </c>
      <c r="D17" s="64">
        <f>'10.Grain Production details'!D71</f>
        <v>0</v>
      </c>
      <c r="E17" s="64">
        <f>'10.Grain Production details'!E71</f>
        <v>0</v>
      </c>
      <c r="F17" s="64">
        <f>'10.Grain Production details'!F71</f>
        <v>0</v>
      </c>
      <c r="G17" s="64">
        <f>'10.Grain Production details'!G71</f>
        <v>0</v>
      </c>
      <c r="H17" s="64">
        <f>'10.Grain Production details'!H71</f>
        <v>0</v>
      </c>
    </row>
    <row r="18" spans="1:8">
      <c r="A18" s="64" t="str">
        <f>'10.Grain Production details'!A72</f>
        <v>Black Gram/Udid</v>
      </c>
      <c r="B18" s="64">
        <f>'10.Grain Production details'!B72</f>
        <v>0</v>
      </c>
      <c r="C18" s="64">
        <f>'10.Grain Production details'!C72</f>
        <v>0</v>
      </c>
      <c r="D18" s="64">
        <f>'10.Grain Production details'!D72</f>
        <v>0</v>
      </c>
      <c r="E18" s="64">
        <f>'10.Grain Production details'!E72</f>
        <v>0</v>
      </c>
      <c r="F18" s="64">
        <f>'10.Grain Production details'!F72</f>
        <v>0</v>
      </c>
      <c r="G18" s="64">
        <f>'10.Grain Production details'!G72</f>
        <v>0</v>
      </c>
      <c r="H18" s="64">
        <f>'10.Grain Production details'!H72</f>
        <v>0</v>
      </c>
    </row>
    <row r="19" spans="1:8">
      <c r="A19" s="64" t="str">
        <f>'10.Grain Production details'!A73</f>
        <v>Bajra</v>
      </c>
      <c r="B19" s="64">
        <f>'10.Grain Production details'!B73</f>
        <v>0</v>
      </c>
      <c r="C19" s="64">
        <f>'10.Grain Production details'!C73</f>
        <v>0</v>
      </c>
      <c r="D19" s="64">
        <f>'10.Grain Production details'!D73</f>
        <v>0</v>
      </c>
      <c r="E19" s="64">
        <f>'10.Grain Production details'!E73</f>
        <v>0</v>
      </c>
      <c r="F19" s="64">
        <f>'10.Grain Production details'!F73</f>
        <v>0</v>
      </c>
      <c r="G19" s="64">
        <f>'10.Grain Production details'!G73</f>
        <v>0</v>
      </c>
      <c r="H19" s="64">
        <f>'10.Grain Production details'!H73</f>
        <v>0</v>
      </c>
    </row>
    <row r="20" spans="1:8">
      <c r="A20" s="64" t="str">
        <f>'10.Grain Production details'!A74</f>
        <v>Jawar</v>
      </c>
      <c r="B20" s="64">
        <f>'10.Grain Production details'!B74</f>
        <v>0</v>
      </c>
      <c r="C20" s="64">
        <f>'10.Grain Production details'!C74</f>
        <v>0</v>
      </c>
      <c r="D20" s="64">
        <f>'10.Grain Production details'!D74</f>
        <v>0</v>
      </c>
      <c r="E20" s="64">
        <f>'10.Grain Production details'!E74</f>
        <v>0</v>
      </c>
      <c r="F20" s="64">
        <f>'10.Grain Production details'!F74</f>
        <v>0</v>
      </c>
      <c r="G20" s="64">
        <f>'10.Grain Production details'!G74</f>
        <v>0</v>
      </c>
      <c r="H20" s="64">
        <f>'10.Grain Production details'!H74</f>
        <v>0</v>
      </c>
    </row>
    <row r="21" spans="1:8">
      <c r="A21" s="64" t="str">
        <f>'10.Grain Production details'!A75</f>
        <v>Sunflower</v>
      </c>
      <c r="B21" s="64">
        <f>'10.Grain Production details'!B75</f>
        <v>0</v>
      </c>
      <c r="C21" s="64">
        <f>'10.Grain Production details'!C75</f>
        <v>0</v>
      </c>
      <c r="D21" s="64">
        <f>'10.Grain Production details'!D75</f>
        <v>0</v>
      </c>
      <c r="E21" s="64">
        <f>'10.Grain Production details'!E75</f>
        <v>0</v>
      </c>
      <c r="F21" s="64">
        <f>'10.Grain Production details'!F75</f>
        <v>0</v>
      </c>
      <c r="G21" s="64">
        <f>'10.Grain Production details'!G75</f>
        <v>0</v>
      </c>
      <c r="H21" s="64">
        <f>'10.Grain Production details'!H75</f>
        <v>0</v>
      </c>
    </row>
    <row r="22" spans="1:8">
      <c r="A22" s="64" t="str">
        <f>'10.Grain Production details'!A76</f>
        <v>Wheat</v>
      </c>
      <c r="B22" s="64">
        <f>'10.Grain Production details'!B76</f>
        <v>0</v>
      </c>
      <c r="C22" s="64">
        <f>'10.Grain Production details'!C76</f>
        <v>0</v>
      </c>
      <c r="D22" s="64">
        <f>'10.Grain Production details'!D76</f>
        <v>0</v>
      </c>
      <c r="E22" s="64">
        <f>'10.Grain Production details'!E76</f>
        <v>0</v>
      </c>
      <c r="F22" s="64">
        <f>'10.Grain Production details'!F76</f>
        <v>0</v>
      </c>
      <c r="G22" s="64">
        <f>'10.Grain Production details'!G76</f>
        <v>0</v>
      </c>
      <c r="H22" s="64">
        <f>'10.Grain Production details'!H76</f>
        <v>0</v>
      </c>
    </row>
    <row r="23" spans="1:8">
      <c r="A23" s="64" t="str">
        <f>'10.Grain Production details'!A77</f>
        <v>Bengal Gram/Channa</v>
      </c>
      <c r="B23" s="64">
        <f>'10.Grain Production details'!B77</f>
        <v>0</v>
      </c>
      <c r="C23" s="64">
        <f>'10.Grain Production details'!C77</f>
        <v>0</v>
      </c>
      <c r="D23" s="64">
        <f>'10.Grain Production details'!D77</f>
        <v>0</v>
      </c>
      <c r="E23" s="64">
        <f>'10.Grain Production details'!E77</f>
        <v>0</v>
      </c>
      <c r="F23" s="64">
        <f>'10.Grain Production details'!F77</f>
        <v>0</v>
      </c>
      <c r="G23" s="64">
        <f>'10.Grain Production details'!G77</f>
        <v>0</v>
      </c>
      <c r="H23" s="64">
        <f>'10.Grain Production details'!H77</f>
        <v>0</v>
      </c>
    </row>
    <row r="24" spans="1:8">
      <c r="A24" s="64" t="str">
        <f>'10.Grain Production details'!A78</f>
        <v>Jawar</v>
      </c>
      <c r="B24" s="64">
        <f>'10.Grain Production details'!B78</f>
        <v>0</v>
      </c>
      <c r="C24" s="64">
        <f>'10.Grain Production details'!C78</f>
        <v>0</v>
      </c>
      <c r="D24" s="64">
        <f>'10.Grain Production details'!D78</f>
        <v>0</v>
      </c>
      <c r="E24" s="64">
        <f>'10.Grain Production details'!E78</f>
        <v>0</v>
      </c>
      <c r="F24" s="64">
        <f>'10.Grain Production details'!F78</f>
        <v>0</v>
      </c>
      <c r="G24" s="64">
        <f>'10.Grain Production details'!G78</f>
        <v>0</v>
      </c>
      <c r="H24" s="64">
        <f>'10.Grain Production details'!H78</f>
        <v>0</v>
      </c>
    </row>
    <row r="25" spans="1:8">
      <c r="A25" s="64" t="str">
        <f>'10.Grain Production details'!A79</f>
        <v>Maize</v>
      </c>
      <c r="B25" s="64">
        <f>'10.Grain Production details'!B79</f>
        <v>0</v>
      </c>
      <c r="C25" s="64">
        <f>'10.Grain Production details'!C79</f>
        <v>0</v>
      </c>
      <c r="D25" s="64">
        <f>'10.Grain Production details'!D79</f>
        <v>0</v>
      </c>
      <c r="E25" s="64">
        <f>'10.Grain Production details'!E79</f>
        <v>0</v>
      </c>
      <c r="F25" s="64">
        <f>'10.Grain Production details'!F79</f>
        <v>0</v>
      </c>
      <c r="G25" s="64">
        <f>'10.Grain Production details'!G79</f>
        <v>0</v>
      </c>
      <c r="H25" s="64">
        <f>'10.Grain Production details'!H79</f>
        <v>0</v>
      </c>
    </row>
    <row r="26" spans="1:8">
      <c r="A26" s="64" t="str">
        <f>'10.Grain Production details'!A80</f>
        <v>Safflower</v>
      </c>
      <c r="B26" s="64">
        <f>'10.Grain Production details'!B80</f>
        <v>0</v>
      </c>
      <c r="C26" s="64">
        <f>'10.Grain Production details'!C80</f>
        <v>0</v>
      </c>
      <c r="D26" s="64">
        <f>'10.Grain Production details'!D80</f>
        <v>0</v>
      </c>
      <c r="E26" s="64">
        <f>'10.Grain Production details'!E80</f>
        <v>0</v>
      </c>
      <c r="F26" s="64">
        <f>'10.Grain Production details'!F80</f>
        <v>0</v>
      </c>
      <c r="G26" s="64">
        <f>'10.Grain Production details'!G80</f>
        <v>0</v>
      </c>
      <c r="H26" s="64">
        <f>'10.Grain Production details'!H80</f>
        <v>0</v>
      </c>
    </row>
    <row r="27" spans="1:8">
      <c r="A27" s="64">
        <f>'10.Grain Production details'!A81</f>
        <v>0</v>
      </c>
      <c r="B27" s="64">
        <f>'10.Grain Production details'!B81</f>
        <v>0</v>
      </c>
      <c r="C27" s="64">
        <f>'10.Grain Production details'!C81</f>
        <v>0</v>
      </c>
      <c r="D27" s="64">
        <f>'10.Grain Production details'!D81</f>
        <v>0</v>
      </c>
      <c r="E27" s="64">
        <f>'10.Grain Production details'!E81</f>
        <v>0</v>
      </c>
      <c r="F27" s="64">
        <f>'10.Grain Production details'!F81</f>
        <v>0</v>
      </c>
      <c r="G27" s="64">
        <f>'10.Grain Production details'!G81</f>
        <v>0</v>
      </c>
      <c r="H27" s="64">
        <f>'10.Grain Production details'!H81</f>
        <v>0</v>
      </c>
    </row>
    <row r="28" spans="1:8">
      <c r="A28" s="64">
        <f>'10.Grain Production details'!A82</f>
        <v>0</v>
      </c>
      <c r="B28" s="64">
        <f>'10.Grain Production details'!B82</f>
        <v>0</v>
      </c>
      <c r="C28" s="64">
        <f>'10.Grain Production details'!C82</f>
        <v>0</v>
      </c>
      <c r="D28" s="64">
        <f>'10.Grain Production details'!D82</f>
        <v>0</v>
      </c>
      <c r="E28" s="64">
        <f>'10.Grain Production details'!E82</f>
        <v>0</v>
      </c>
      <c r="F28" s="64">
        <f>'10.Grain Production details'!F82</f>
        <v>0</v>
      </c>
      <c r="G28" s="64">
        <f>'10.Grain Production details'!G82</f>
        <v>0</v>
      </c>
      <c r="H28" s="64">
        <f>'10.Grain Production details'!H82</f>
        <v>0</v>
      </c>
    </row>
    <row r="29" spans="1:8">
      <c r="A29" s="64">
        <f>'10.Grain Production details'!A83</f>
        <v>0</v>
      </c>
      <c r="B29" s="64">
        <f>'10.Grain Production details'!B83</f>
        <v>0</v>
      </c>
      <c r="C29" s="64">
        <f>'10.Grain Production details'!C83</f>
        <v>0</v>
      </c>
      <c r="D29" s="64">
        <f>'10.Grain Production details'!D83</f>
        <v>0</v>
      </c>
      <c r="E29" s="64">
        <f>'10.Grain Production details'!E83</f>
        <v>0</v>
      </c>
      <c r="F29" s="64">
        <f>'10.Grain Production details'!F83</f>
        <v>0</v>
      </c>
      <c r="G29" s="64">
        <f>'10.Grain Production details'!G83</f>
        <v>0</v>
      </c>
      <c r="H29" s="64">
        <f>'10.Grain Production details'!H83</f>
        <v>0</v>
      </c>
    </row>
    <row r="30" spans="1:8">
      <c r="A30" s="64" t="str">
        <f>'10.Grain Production details'!A84</f>
        <v>Groundnut</v>
      </c>
      <c r="B30" s="64">
        <f>'10.Grain Production details'!B84</f>
        <v>0</v>
      </c>
      <c r="C30" s="64">
        <f>'10.Grain Production details'!C84</f>
        <v>0</v>
      </c>
      <c r="D30" s="64">
        <f>'10.Grain Production details'!D84</f>
        <v>0</v>
      </c>
      <c r="E30" s="64">
        <f>'10.Grain Production details'!E84</f>
        <v>0</v>
      </c>
      <c r="F30" s="64">
        <f>'10.Grain Production details'!F84</f>
        <v>0</v>
      </c>
      <c r="G30" s="64">
        <f>'10.Grain Production details'!G84</f>
        <v>0</v>
      </c>
      <c r="H30" s="64">
        <f>'10.Grain Production details'!H84</f>
        <v>0</v>
      </c>
    </row>
    <row r="31" spans="1:8">
      <c r="A31" s="64">
        <f>'10.Grain Production details'!A85</f>
        <v>0</v>
      </c>
      <c r="B31" s="64">
        <f>'10.Grain Production details'!B85</f>
        <v>0</v>
      </c>
      <c r="C31" s="64">
        <f>'10.Grain Production details'!C85</f>
        <v>0</v>
      </c>
      <c r="D31" s="64">
        <f>'10.Grain Production details'!D85</f>
        <v>0</v>
      </c>
      <c r="E31" s="64">
        <f>'10.Grain Production details'!E85</f>
        <v>0</v>
      </c>
      <c r="F31" s="64">
        <f>'10.Grain Production details'!F85</f>
        <v>0</v>
      </c>
      <c r="G31" s="64">
        <f>'10.Grain Production details'!G85</f>
        <v>0</v>
      </c>
      <c r="H31" s="64">
        <f>'10.Grain Production details'!H85</f>
        <v>0</v>
      </c>
    </row>
    <row r="32" spans="1:8">
      <c r="A32" s="64" t="s">
        <v>446</v>
      </c>
      <c r="B32" s="64">
        <f>SUM(B13:B31)</f>
        <v>0</v>
      </c>
      <c r="C32" s="64">
        <f t="shared" ref="C32:H32" si="1">SUM(C13:C31)</f>
        <v>0</v>
      </c>
      <c r="D32" s="64">
        <f t="shared" si="1"/>
        <v>0</v>
      </c>
      <c r="E32" s="64">
        <f t="shared" si="1"/>
        <v>0</v>
      </c>
      <c r="F32" s="64">
        <f t="shared" si="1"/>
        <v>0</v>
      </c>
      <c r="G32" s="64">
        <f t="shared" si="1"/>
        <v>0</v>
      </c>
      <c r="H32" s="64">
        <f t="shared" si="1"/>
        <v>0</v>
      </c>
    </row>
    <row r="33" spans="1:8">
      <c r="A33" s="222" t="s">
        <v>165</v>
      </c>
      <c r="B33" s="194">
        <v>0.5</v>
      </c>
      <c r="C33" s="194">
        <f>B33</f>
        <v>0.5</v>
      </c>
      <c r="D33" s="194">
        <f t="shared" ref="D33:H33" si="2">C33</f>
        <v>0.5</v>
      </c>
      <c r="E33" s="194">
        <f t="shared" si="2"/>
        <v>0.5</v>
      </c>
      <c r="F33" s="194">
        <f t="shared" si="2"/>
        <v>0.5</v>
      </c>
      <c r="G33" s="194">
        <f t="shared" si="2"/>
        <v>0.5</v>
      </c>
      <c r="H33" s="194">
        <f t="shared" si="2"/>
        <v>0.5</v>
      </c>
    </row>
    <row r="34" spans="1:8">
      <c r="A34" s="64" t="s">
        <v>456</v>
      </c>
      <c r="B34" s="121">
        <f>1-B33</f>
        <v>0.5</v>
      </c>
      <c r="C34" s="121">
        <f t="shared" ref="C34:H34" si="3">1-C33</f>
        <v>0.5</v>
      </c>
      <c r="D34" s="121">
        <f t="shared" si="3"/>
        <v>0.5</v>
      </c>
      <c r="E34" s="121">
        <f t="shared" si="3"/>
        <v>0.5</v>
      </c>
      <c r="F34" s="121">
        <f t="shared" si="3"/>
        <v>0.5</v>
      </c>
      <c r="G34" s="121">
        <f t="shared" si="3"/>
        <v>0.5</v>
      </c>
      <c r="H34" s="121">
        <f t="shared" si="3"/>
        <v>0.5</v>
      </c>
    </row>
    <row r="35" spans="1:8">
      <c r="A35" s="66" t="s">
        <v>165</v>
      </c>
      <c r="B35" s="179">
        <f>B32*B33</f>
        <v>0</v>
      </c>
      <c r="C35" s="179">
        <f t="shared" ref="C35:H35" si="4">C32*C33</f>
        <v>0</v>
      </c>
      <c r="D35" s="179">
        <f t="shared" si="4"/>
        <v>0</v>
      </c>
      <c r="E35" s="179">
        <f t="shared" si="4"/>
        <v>0</v>
      </c>
      <c r="F35" s="179">
        <f t="shared" si="4"/>
        <v>0</v>
      </c>
      <c r="G35" s="179">
        <f t="shared" si="4"/>
        <v>0</v>
      </c>
      <c r="H35" s="179">
        <f t="shared" si="4"/>
        <v>0</v>
      </c>
    </row>
    <row r="36" spans="1:8">
      <c r="A36" s="66" t="s">
        <v>166</v>
      </c>
      <c r="B36" s="82"/>
      <c r="C36" s="82"/>
      <c r="D36" s="82"/>
      <c r="E36" s="82"/>
      <c r="F36" s="82"/>
      <c r="G36" s="82"/>
      <c r="H36" s="82"/>
    </row>
    <row r="37" spans="1:8">
      <c r="A37" s="64" t="str">
        <f t="shared" ref="A37:A55" si="5">A13</f>
        <v>Soybean</v>
      </c>
      <c r="B37" s="65">
        <f t="shared" ref="B37:B55" si="6">B13*$B$34</f>
        <v>0</v>
      </c>
      <c r="C37" s="65">
        <f t="shared" ref="C37:H37" si="7">C13*$B$34</f>
        <v>0</v>
      </c>
      <c r="D37" s="65">
        <f t="shared" si="7"/>
        <v>0</v>
      </c>
      <c r="E37" s="65">
        <f t="shared" si="7"/>
        <v>0</v>
      </c>
      <c r="F37" s="65">
        <f t="shared" si="7"/>
        <v>0</v>
      </c>
      <c r="G37" s="65">
        <f t="shared" si="7"/>
        <v>0</v>
      </c>
      <c r="H37" s="65">
        <f t="shared" si="7"/>
        <v>0</v>
      </c>
    </row>
    <row r="38" spans="1:8">
      <c r="A38" s="64" t="str">
        <f t="shared" si="5"/>
        <v>Red Gram/Tur</v>
      </c>
      <c r="B38" s="65">
        <f t="shared" si="6"/>
        <v>0</v>
      </c>
      <c r="C38" s="65">
        <f t="shared" ref="C38:C55" si="8">C14*$C$34</f>
        <v>0</v>
      </c>
      <c r="D38" s="65">
        <f t="shared" ref="D38:D55" si="9">D14*$D$34</f>
        <v>0</v>
      </c>
      <c r="E38" s="65">
        <f t="shared" ref="E38:E55" si="10">E14*$E$34</f>
        <v>0</v>
      </c>
      <c r="F38" s="65">
        <f t="shared" ref="F38:F55" si="11">F14*$F$34</f>
        <v>0</v>
      </c>
      <c r="G38" s="65">
        <f t="shared" ref="G38:G55" si="12">G14*$G$34</f>
        <v>0</v>
      </c>
      <c r="H38" s="65">
        <f t="shared" ref="H38:H55" si="13">H14*$H$34</f>
        <v>0</v>
      </c>
    </row>
    <row r="39" spans="1:8">
      <c r="A39" s="64" t="str">
        <f t="shared" si="5"/>
        <v>Paddy/Rice</v>
      </c>
      <c r="B39" s="65">
        <f t="shared" si="6"/>
        <v>0</v>
      </c>
      <c r="C39" s="65">
        <f t="shared" si="8"/>
        <v>0</v>
      </c>
      <c r="D39" s="65">
        <f t="shared" si="9"/>
        <v>0</v>
      </c>
      <c r="E39" s="65">
        <f t="shared" si="10"/>
        <v>0</v>
      </c>
      <c r="F39" s="65">
        <f t="shared" si="11"/>
        <v>0</v>
      </c>
      <c r="G39" s="65">
        <f t="shared" si="12"/>
        <v>0</v>
      </c>
      <c r="H39" s="65">
        <f t="shared" si="13"/>
        <v>0</v>
      </c>
    </row>
    <row r="40" spans="1:8">
      <c r="A40" s="64" t="str">
        <f t="shared" si="5"/>
        <v>Green Gram/ Moong</v>
      </c>
      <c r="B40" s="65">
        <f t="shared" si="6"/>
        <v>0</v>
      </c>
      <c r="C40" s="65">
        <f t="shared" si="8"/>
        <v>0</v>
      </c>
      <c r="D40" s="65">
        <f t="shared" si="9"/>
        <v>0</v>
      </c>
      <c r="E40" s="65">
        <f t="shared" si="10"/>
        <v>0</v>
      </c>
      <c r="F40" s="65">
        <f t="shared" si="11"/>
        <v>0</v>
      </c>
      <c r="G40" s="65">
        <f t="shared" si="12"/>
        <v>0</v>
      </c>
      <c r="H40" s="65">
        <f t="shared" si="13"/>
        <v>0</v>
      </c>
    </row>
    <row r="41" spans="1:8">
      <c r="A41" s="64" t="str">
        <f t="shared" si="5"/>
        <v>Maize</v>
      </c>
      <c r="B41" s="65">
        <f t="shared" si="6"/>
        <v>0</v>
      </c>
      <c r="C41" s="65">
        <f t="shared" si="8"/>
        <v>0</v>
      </c>
      <c r="D41" s="65">
        <f t="shared" si="9"/>
        <v>0</v>
      </c>
      <c r="E41" s="65">
        <f t="shared" si="10"/>
        <v>0</v>
      </c>
      <c r="F41" s="65">
        <f t="shared" si="11"/>
        <v>0</v>
      </c>
      <c r="G41" s="65">
        <f t="shared" si="12"/>
        <v>0</v>
      </c>
      <c r="H41" s="65">
        <f t="shared" si="13"/>
        <v>0</v>
      </c>
    </row>
    <row r="42" spans="1:8">
      <c r="A42" s="64" t="str">
        <f t="shared" si="5"/>
        <v>Black Gram/Udid</v>
      </c>
      <c r="B42" s="65">
        <f t="shared" si="6"/>
        <v>0</v>
      </c>
      <c r="C42" s="65">
        <f t="shared" si="8"/>
        <v>0</v>
      </c>
      <c r="D42" s="65">
        <f t="shared" si="9"/>
        <v>0</v>
      </c>
      <c r="E42" s="65">
        <f t="shared" si="10"/>
        <v>0</v>
      </c>
      <c r="F42" s="65">
        <f t="shared" si="11"/>
        <v>0</v>
      </c>
      <c r="G42" s="65">
        <f t="shared" si="12"/>
        <v>0</v>
      </c>
      <c r="H42" s="65">
        <f t="shared" si="13"/>
        <v>0</v>
      </c>
    </row>
    <row r="43" spans="1:8">
      <c r="A43" s="64" t="str">
        <f t="shared" si="5"/>
        <v>Bajra</v>
      </c>
      <c r="B43" s="65">
        <f t="shared" si="6"/>
        <v>0</v>
      </c>
      <c r="C43" s="65">
        <f t="shared" si="8"/>
        <v>0</v>
      </c>
      <c r="D43" s="65">
        <f t="shared" si="9"/>
        <v>0</v>
      </c>
      <c r="E43" s="65">
        <f t="shared" si="10"/>
        <v>0</v>
      </c>
      <c r="F43" s="65">
        <f t="shared" si="11"/>
        <v>0</v>
      </c>
      <c r="G43" s="65">
        <f t="shared" si="12"/>
        <v>0</v>
      </c>
      <c r="H43" s="65">
        <f t="shared" si="13"/>
        <v>0</v>
      </c>
    </row>
    <row r="44" spans="1:8">
      <c r="A44" s="64" t="str">
        <f t="shared" si="5"/>
        <v>Jawar</v>
      </c>
      <c r="B44" s="65">
        <f t="shared" si="6"/>
        <v>0</v>
      </c>
      <c r="C44" s="65">
        <f t="shared" si="8"/>
        <v>0</v>
      </c>
      <c r="D44" s="65">
        <f t="shared" si="9"/>
        <v>0</v>
      </c>
      <c r="E44" s="65">
        <f t="shared" si="10"/>
        <v>0</v>
      </c>
      <c r="F44" s="65">
        <f t="shared" si="11"/>
        <v>0</v>
      </c>
      <c r="G44" s="65">
        <f t="shared" si="12"/>
        <v>0</v>
      </c>
      <c r="H44" s="65">
        <f t="shared" si="13"/>
        <v>0</v>
      </c>
    </row>
    <row r="45" spans="1:8">
      <c r="A45" s="64" t="str">
        <f t="shared" si="5"/>
        <v>Sunflower</v>
      </c>
      <c r="B45" s="65">
        <f t="shared" si="6"/>
        <v>0</v>
      </c>
      <c r="C45" s="65">
        <f t="shared" si="8"/>
        <v>0</v>
      </c>
      <c r="D45" s="65">
        <f t="shared" si="9"/>
        <v>0</v>
      </c>
      <c r="E45" s="65">
        <f t="shared" si="10"/>
        <v>0</v>
      </c>
      <c r="F45" s="65">
        <f t="shared" si="11"/>
        <v>0</v>
      </c>
      <c r="G45" s="65">
        <f t="shared" si="12"/>
        <v>0</v>
      </c>
      <c r="H45" s="65">
        <f t="shared" si="13"/>
        <v>0</v>
      </c>
    </row>
    <row r="46" spans="1:8">
      <c r="A46" s="64" t="str">
        <f t="shared" si="5"/>
        <v>Wheat</v>
      </c>
      <c r="B46" s="65">
        <f t="shared" si="6"/>
        <v>0</v>
      </c>
      <c r="C46" s="65">
        <f t="shared" si="8"/>
        <v>0</v>
      </c>
      <c r="D46" s="65">
        <f t="shared" si="9"/>
        <v>0</v>
      </c>
      <c r="E46" s="65">
        <f t="shared" si="10"/>
        <v>0</v>
      </c>
      <c r="F46" s="65">
        <f t="shared" si="11"/>
        <v>0</v>
      </c>
      <c r="G46" s="65">
        <f t="shared" si="12"/>
        <v>0</v>
      </c>
      <c r="H46" s="65">
        <f t="shared" si="13"/>
        <v>0</v>
      </c>
    </row>
    <row r="47" spans="1:8">
      <c r="A47" s="64" t="str">
        <f t="shared" si="5"/>
        <v>Bengal Gram/Channa</v>
      </c>
      <c r="B47" s="65">
        <f t="shared" si="6"/>
        <v>0</v>
      </c>
      <c r="C47" s="65">
        <f t="shared" si="8"/>
        <v>0</v>
      </c>
      <c r="D47" s="65">
        <f t="shared" si="9"/>
        <v>0</v>
      </c>
      <c r="E47" s="65">
        <f t="shared" si="10"/>
        <v>0</v>
      </c>
      <c r="F47" s="65">
        <f t="shared" si="11"/>
        <v>0</v>
      </c>
      <c r="G47" s="65">
        <f t="shared" si="12"/>
        <v>0</v>
      </c>
      <c r="H47" s="65">
        <f t="shared" si="13"/>
        <v>0</v>
      </c>
    </row>
    <row r="48" spans="1:8">
      <c r="A48" s="64" t="str">
        <f t="shared" si="5"/>
        <v>Jawar</v>
      </c>
      <c r="B48" s="65">
        <f t="shared" si="6"/>
        <v>0</v>
      </c>
      <c r="C48" s="65">
        <f t="shared" si="8"/>
        <v>0</v>
      </c>
      <c r="D48" s="65">
        <f t="shared" si="9"/>
        <v>0</v>
      </c>
      <c r="E48" s="65">
        <f t="shared" si="10"/>
        <v>0</v>
      </c>
      <c r="F48" s="65">
        <f t="shared" si="11"/>
        <v>0</v>
      </c>
      <c r="G48" s="65">
        <f t="shared" si="12"/>
        <v>0</v>
      </c>
      <c r="H48" s="65">
        <f t="shared" si="13"/>
        <v>0</v>
      </c>
    </row>
    <row r="49" spans="1:8">
      <c r="A49" s="64" t="str">
        <f t="shared" si="5"/>
        <v>Maize</v>
      </c>
      <c r="B49" s="65">
        <f t="shared" si="6"/>
        <v>0</v>
      </c>
      <c r="C49" s="65">
        <f t="shared" si="8"/>
        <v>0</v>
      </c>
      <c r="D49" s="65">
        <f t="shared" si="9"/>
        <v>0</v>
      </c>
      <c r="E49" s="65">
        <f t="shared" si="10"/>
        <v>0</v>
      </c>
      <c r="F49" s="65">
        <f t="shared" si="11"/>
        <v>0</v>
      </c>
      <c r="G49" s="65">
        <f t="shared" si="12"/>
        <v>0</v>
      </c>
      <c r="H49" s="65">
        <f t="shared" si="13"/>
        <v>0</v>
      </c>
    </row>
    <row r="50" spans="1:8">
      <c r="A50" s="64" t="str">
        <f t="shared" si="5"/>
        <v>Safflower</v>
      </c>
      <c r="B50" s="65">
        <f t="shared" si="6"/>
        <v>0</v>
      </c>
      <c r="C50" s="65">
        <f t="shared" si="8"/>
        <v>0</v>
      </c>
      <c r="D50" s="65">
        <f t="shared" si="9"/>
        <v>0</v>
      </c>
      <c r="E50" s="65">
        <f t="shared" si="10"/>
        <v>0</v>
      </c>
      <c r="F50" s="65">
        <f t="shared" si="11"/>
        <v>0</v>
      </c>
      <c r="G50" s="65">
        <f t="shared" si="12"/>
        <v>0</v>
      </c>
      <c r="H50" s="65">
        <f t="shared" si="13"/>
        <v>0</v>
      </c>
    </row>
    <row r="51" spans="1:8">
      <c r="A51" s="64">
        <f t="shared" si="5"/>
        <v>0</v>
      </c>
      <c r="B51" s="65">
        <f t="shared" si="6"/>
        <v>0</v>
      </c>
      <c r="C51" s="65">
        <f t="shared" si="8"/>
        <v>0</v>
      </c>
      <c r="D51" s="65">
        <f t="shared" si="9"/>
        <v>0</v>
      </c>
      <c r="E51" s="65">
        <f t="shared" si="10"/>
        <v>0</v>
      </c>
      <c r="F51" s="65">
        <f t="shared" si="11"/>
        <v>0</v>
      </c>
      <c r="G51" s="65">
        <f t="shared" si="12"/>
        <v>0</v>
      </c>
      <c r="H51" s="65">
        <f t="shared" si="13"/>
        <v>0</v>
      </c>
    </row>
    <row r="52" spans="1:8">
      <c r="A52" s="64">
        <f t="shared" si="5"/>
        <v>0</v>
      </c>
      <c r="B52" s="65">
        <f t="shared" si="6"/>
        <v>0</v>
      </c>
      <c r="C52" s="65">
        <f t="shared" si="8"/>
        <v>0</v>
      </c>
      <c r="D52" s="65">
        <f t="shared" si="9"/>
        <v>0</v>
      </c>
      <c r="E52" s="65">
        <f t="shared" si="10"/>
        <v>0</v>
      </c>
      <c r="F52" s="65">
        <f t="shared" si="11"/>
        <v>0</v>
      </c>
      <c r="G52" s="65">
        <f t="shared" si="12"/>
        <v>0</v>
      </c>
      <c r="H52" s="65">
        <f t="shared" si="13"/>
        <v>0</v>
      </c>
    </row>
    <row r="53" spans="1:8">
      <c r="A53" s="64">
        <f t="shared" si="5"/>
        <v>0</v>
      </c>
      <c r="B53" s="65">
        <f t="shared" si="6"/>
        <v>0</v>
      </c>
      <c r="C53" s="65">
        <f t="shared" si="8"/>
        <v>0</v>
      </c>
      <c r="D53" s="65">
        <f t="shared" si="9"/>
        <v>0</v>
      </c>
      <c r="E53" s="65">
        <f t="shared" si="10"/>
        <v>0</v>
      </c>
      <c r="F53" s="65">
        <f t="shared" si="11"/>
        <v>0</v>
      </c>
      <c r="G53" s="65">
        <f t="shared" si="12"/>
        <v>0</v>
      </c>
      <c r="H53" s="65">
        <f t="shared" si="13"/>
        <v>0</v>
      </c>
    </row>
    <row r="54" spans="1:8">
      <c r="A54" s="64" t="str">
        <f t="shared" si="5"/>
        <v>Groundnut</v>
      </c>
      <c r="B54" s="65">
        <f t="shared" si="6"/>
        <v>0</v>
      </c>
      <c r="C54" s="65">
        <f t="shared" si="8"/>
        <v>0</v>
      </c>
      <c r="D54" s="65">
        <f t="shared" si="9"/>
        <v>0</v>
      </c>
      <c r="E54" s="65">
        <f t="shared" si="10"/>
        <v>0</v>
      </c>
      <c r="F54" s="65">
        <f t="shared" si="11"/>
        <v>0</v>
      </c>
      <c r="G54" s="65">
        <f t="shared" si="12"/>
        <v>0</v>
      </c>
      <c r="H54" s="65">
        <f t="shared" si="13"/>
        <v>0</v>
      </c>
    </row>
    <row r="55" spans="1:8">
      <c r="A55" s="64">
        <f t="shared" si="5"/>
        <v>0</v>
      </c>
      <c r="B55" s="65">
        <f t="shared" si="6"/>
        <v>0</v>
      </c>
      <c r="C55" s="65">
        <f t="shared" si="8"/>
        <v>0</v>
      </c>
      <c r="D55" s="65">
        <f t="shared" si="9"/>
        <v>0</v>
      </c>
      <c r="E55" s="65">
        <f t="shared" si="10"/>
        <v>0</v>
      </c>
      <c r="F55" s="65">
        <f t="shared" si="11"/>
        <v>0</v>
      </c>
      <c r="G55" s="65">
        <f t="shared" si="12"/>
        <v>0</v>
      </c>
      <c r="H55" s="65">
        <f t="shared" si="13"/>
        <v>0</v>
      </c>
    </row>
    <row r="56" spans="1:8">
      <c r="A56" s="64"/>
      <c r="B56" s="64"/>
      <c r="C56" s="64"/>
      <c r="D56" s="64"/>
      <c r="E56" s="64"/>
      <c r="F56" s="64"/>
      <c r="G56" s="64"/>
      <c r="H56" s="64"/>
    </row>
    <row r="57" spans="1:8">
      <c r="A57" s="66" t="s">
        <v>282</v>
      </c>
      <c r="B57" s="64"/>
      <c r="C57" s="64"/>
      <c r="D57" s="64"/>
      <c r="E57" s="64"/>
      <c r="F57" s="64"/>
      <c r="G57" s="64"/>
      <c r="H57" s="64"/>
    </row>
    <row r="58" spans="1:8">
      <c r="A58" s="64" t="str">
        <f>A37</f>
        <v>Soybean</v>
      </c>
      <c r="B58" s="64"/>
      <c r="C58" s="64"/>
      <c r="D58" s="64"/>
      <c r="E58" s="64"/>
      <c r="F58" s="64"/>
      <c r="G58" s="64"/>
      <c r="H58" s="64"/>
    </row>
    <row r="59" spans="1:8">
      <c r="A59" s="64"/>
      <c r="B59" s="64"/>
      <c r="C59" s="64"/>
      <c r="D59" s="64"/>
      <c r="E59" s="64"/>
      <c r="F59" s="64"/>
      <c r="G59" s="64"/>
      <c r="H59" s="64"/>
    </row>
    <row r="60" spans="1:8">
      <c r="A60" s="64"/>
      <c r="B60" s="64"/>
      <c r="C60" s="64"/>
      <c r="D60" s="64"/>
      <c r="E60" s="64"/>
      <c r="F60" s="64"/>
      <c r="G60" s="64"/>
      <c r="H60" s="64"/>
    </row>
    <row r="61" spans="1:8">
      <c r="A61" s="64"/>
      <c r="B61" s="64"/>
      <c r="C61" s="64"/>
      <c r="D61" s="64"/>
      <c r="E61" s="64"/>
      <c r="F61" s="64"/>
      <c r="G61" s="64"/>
      <c r="H61" s="64"/>
    </row>
    <row r="62" spans="1:8">
      <c r="A62" s="64" t="str">
        <f>A38</f>
        <v>Red Gram/Tur</v>
      </c>
      <c r="B62" s="122"/>
      <c r="C62" s="122"/>
      <c r="D62" s="122"/>
      <c r="E62" s="122"/>
      <c r="F62" s="122"/>
      <c r="G62" s="122"/>
      <c r="H62" s="122"/>
    </row>
    <row r="63" spans="1:8">
      <c r="A63" s="64" t="s">
        <v>447</v>
      </c>
      <c r="B63" s="122">
        <f>B38*80%</f>
        <v>0</v>
      </c>
      <c r="C63" s="122">
        <f t="shared" ref="C63:H63" si="14">C38*80%</f>
        <v>0</v>
      </c>
      <c r="D63" s="122">
        <f t="shared" si="14"/>
        <v>0</v>
      </c>
      <c r="E63" s="122">
        <f t="shared" si="14"/>
        <v>0</v>
      </c>
      <c r="F63" s="122">
        <f t="shared" si="14"/>
        <v>0</v>
      </c>
      <c r="G63" s="122">
        <f t="shared" si="14"/>
        <v>0</v>
      </c>
      <c r="H63" s="122">
        <f t="shared" si="14"/>
        <v>0</v>
      </c>
    </row>
    <row r="64" spans="1:8">
      <c r="A64" s="64" t="s">
        <v>142</v>
      </c>
      <c r="B64" s="122">
        <f>B38*20%</f>
        <v>0</v>
      </c>
      <c r="C64" s="122">
        <f t="shared" ref="C64:H64" si="15">C38*20%</f>
        <v>0</v>
      </c>
      <c r="D64" s="122">
        <f t="shared" si="15"/>
        <v>0</v>
      </c>
      <c r="E64" s="122">
        <f t="shared" si="15"/>
        <v>0</v>
      </c>
      <c r="F64" s="122">
        <f t="shared" si="15"/>
        <v>0</v>
      </c>
      <c r="G64" s="122">
        <f t="shared" si="15"/>
        <v>0</v>
      </c>
      <c r="H64" s="122">
        <f t="shared" si="15"/>
        <v>0</v>
      </c>
    </row>
    <row r="65" spans="1:8">
      <c r="A65" s="64" t="str">
        <f>A39</f>
        <v>Paddy/Rice</v>
      </c>
      <c r="B65" s="65"/>
      <c r="C65" s="65"/>
      <c r="D65" s="65"/>
      <c r="E65" s="65"/>
      <c r="F65" s="65"/>
      <c r="G65" s="65"/>
      <c r="H65" s="65"/>
    </row>
    <row r="66" spans="1:8">
      <c r="A66" s="64"/>
      <c r="B66" s="65"/>
      <c r="C66" s="65"/>
      <c r="D66" s="65"/>
      <c r="E66" s="65"/>
      <c r="F66" s="65"/>
      <c r="G66" s="65"/>
      <c r="H66" s="65"/>
    </row>
    <row r="67" spans="1:8">
      <c r="A67" s="64"/>
      <c r="B67" s="65"/>
      <c r="C67" s="65"/>
      <c r="D67" s="65"/>
      <c r="E67" s="65"/>
      <c r="F67" s="65"/>
      <c r="G67" s="65"/>
      <c r="H67" s="65"/>
    </row>
    <row r="68" spans="1:8">
      <c r="A68" s="64"/>
      <c r="B68" s="65"/>
      <c r="C68" s="65"/>
      <c r="D68" s="65"/>
      <c r="E68" s="65"/>
      <c r="F68" s="65"/>
      <c r="G68" s="65"/>
      <c r="H68" s="65"/>
    </row>
    <row r="69" spans="1:8">
      <c r="A69" s="64" t="str">
        <f>A40</f>
        <v>Green Gram/ Moong</v>
      </c>
      <c r="B69" s="65"/>
      <c r="C69" s="65"/>
      <c r="D69" s="65"/>
      <c r="E69" s="65"/>
      <c r="F69" s="65"/>
      <c r="G69" s="65"/>
      <c r="H69" s="65"/>
    </row>
    <row r="70" spans="1:8">
      <c r="A70" s="64" t="s">
        <v>447</v>
      </c>
      <c r="B70" s="65">
        <f>B40*80%</f>
        <v>0</v>
      </c>
      <c r="C70" s="65">
        <f t="shared" ref="C70:H70" si="16">C40*80%</f>
        <v>0</v>
      </c>
      <c r="D70" s="65">
        <f t="shared" si="16"/>
        <v>0</v>
      </c>
      <c r="E70" s="65">
        <f t="shared" si="16"/>
        <v>0</v>
      </c>
      <c r="F70" s="65">
        <f t="shared" si="16"/>
        <v>0</v>
      </c>
      <c r="G70" s="65">
        <f t="shared" si="16"/>
        <v>0</v>
      </c>
      <c r="H70" s="65">
        <f t="shared" si="16"/>
        <v>0</v>
      </c>
    </row>
    <row r="71" spans="1:8">
      <c r="A71" s="64" t="s">
        <v>142</v>
      </c>
      <c r="B71" s="65">
        <f>B40*20%</f>
        <v>0</v>
      </c>
      <c r="C71" s="65">
        <f t="shared" ref="C71:H71" si="17">C40*20%</f>
        <v>0</v>
      </c>
      <c r="D71" s="65">
        <f t="shared" si="17"/>
        <v>0</v>
      </c>
      <c r="E71" s="65">
        <f t="shared" si="17"/>
        <v>0</v>
      </c>
      <c r="F71" s="65">
        <f t="shared" si="17"/>
        <v>0</v>
      </c>
      <c r="G71" s="65">
        <f t="shared" si="17"/>
        <v>0</v>
      </c>
      <c r="H71" s="65">
        <f t="shared" si="17"/>
        <v>0</v>
      </c>
    </row>
    <row r="72" spans="1:8">
      <c r="A72" s="64" t="str">
        <f>A41</f>
        <v>Maize</v>
      </c>
      <c r="B72" s="65"/>
      <c r="C72" s="65"/>
      <c r="D72" s="65"/>
      <c r="E72" s="65"/>
      <c r="F72" s="65"/>
      <c r="G72" s="65"/>
      <c r="H72" s="65"/>
    </row>
    <row r="73" spans="1:8">
      <c r="A73" s="64"/>
      <c r="B73" s="65"/>
      <c r="C73" s="65"/>
      <c r="D73" s="65"/>
      <c r="E73" s="65"/>
      <c r="F73" s="65"/>
      <c r="G73" s="65"/>
      <c r="H73" s="65"/>
    </row>
    <row r="74" spans="1:8">
      <c r="A74" s="64"/>
      <c r="B74" s="65"/>
      <c r="C74" s="65"/>
      <c r="D74" s="65"/>
      <c r="E74" s="65"/>
      <c r="F74" s="65"/>
      <c r="G74" s="65"/>
      <c r="H74" s="65"/>
    </row>
    <row r="75" spans="1:8">
      <c r="A75" s="64"/>
      <c r="B75" s="65"/>
      <c r="C75" s="65"/>
      <c r="D75" s="65"/>
      <c r="E75" s="65"/>
      <c r="F75" s="65"/>
      <c r="G75" s="65"/>
      <c r="H75" s="65"/>
    </row>
    <row r="76" spans="1:8">
      <c r="A76" s="64"/>
      <c r="B76" s="65"/>
      <c r="C76" s="65"/>
      <c r="D76" s="65"/>
      <c r="E76" s="65"/>
      <c r="F76" s="65"/>
      <c r="G76" s="65"/>
      <c r="H76" s="65"/>
    </row>
    <row r="77" spans="1:8">
      <c r="A77" s="64" t="str">
        <f>A42</f>
        <v>Black Gram/Udid</v>
      </c>
      <c r="B77" s="65"/>
      <c r="C77" s="65"/>
      <c r="D77" s="65"/>
      <c r="E77" s="65"/>
      <c r="F77" s="65"/>
      <c r="G77" s="65"/>
      <c r="H77" s="65"/>
    </row>
    <row r="78" spans="1:8">
      <c r="A78" s="64" t="s">
        <v>447</v>
      </c>
      <c r="B78" s="65">
        <f t="shared" ref="B78:H78" si="18">B42*80%</f>
        <v>0</v>
      </c>
      <c r="C78" s="65">
        <f t="shared" si="18"/>
        <v>0</v>
      </c>
      <c r="D78" s="65">
        <f t="shared" si="18"/>
        <v>0</v>
      </c>
      <c r="E78" s="65">
        <f t="shared" si="18"/>
        <v>0</v>
      </c>
      <c r="F78" s="65">
        <f t="shared" si="18"/>
        <v>0</v>
      </c>
      <c r="G78" s="65">
        <f t="shared" si="18"/>
        <v>0</v>
      </c>
      <c r="H78" s="65">
        <f t="shared" si="18"/>
        <v>0</v>
      </c>
    </row>
    <row r="79" spans="1:8">
      <c r="A79" s="64" t="s">
        <v>142</v>
      </c>
      <c r="B79" s="65">
        <f t="shared" ref="B79:H79" si="19">B42*20%</f>
        <v>0</v>
      </c>
      <c r="C79" s="65">
        <f t="shared" si="19"/>
        <v>0</v>
      </c>
      <c r="D79" s="65">
        <f t="shared" si="19"/>
        <v>0</v>
      </c>
      <c r="E79" s="65">
        <f t="shared" si="19"/>
        <v>0</v>
      </c>
      <c r="F79" s="65">
        <f t="shared" si="19"/>
        <v>0</v>
      </c>
      <c r="G79" s="65">
        <f t="shared" si="19"/>
        <v>0</v>
      </c>
      <c r="H79" s="65">
        <f t="shared" si="19"/>
        <v>0</v>
      </c>
    </row>
    <row r="80" spans="1:8">
      <c r="A80" s="64" t="str">
        <f>A43</f>
        <v>Bajra</v>
      </c>
      <c r="B80" s="65"/>
      <c r="C80" s="65"/>
      <c r="D80" s="65"/>
      <c r="E80" s="65"/>
      <c r="F80" s="65"/>
      <c r="G80" s="65"/>
      <c r="H80" s="65"/>
    </row>
    <row r="81" spans="1:8">
      <c r="A81" s="64"/>
      <c r="B81" s="65"/>
      <c r="C81" s="65"/>
      <c r="D81" s="65"/>
      <c r="E81" s="65"/>
      <c r="F81" s="65"/>
      <c r="G81" s="65"/>
      <c r="H81" s="65"/>
    </row>
    <row r="82" spans="1:8">
      <c r="A82" s="64"/>
      <c r="B82" s="65"/>
      <c r="C82" s="65"/>
      <c r="D82" s="65"/>
      <c r="E82" s="65"/>
      <c r="F82" s="65"/>
      <c r="G82" s="65"/>
      <c r="H82" s="65"/>
    </row>
    <row r="83" spans="1:8">
      <c r="A83" s="64" t="str">
        <f>A44</f>
        <v>Jawar</v>
      </c>
      <c r="B83" s="65"/>
      <c r="C83" s="65"/>
      <c r="D83" s="65"/>
      <c r="E83" s="65"/>
      <c r="F83" s="65"/>
      <c r="G83" s="65"/>
      <c r="H83" s="65"/>
    </row>
    <row r="84" spans="1:8">
      <c r="A84" s="64"/>
      <c r="B84" s="65"/>
      <c r="C84" s="65"/>
      <c r="D84" s="65"/>
      <c r="E84" s="65"/>
      <c r="F84" s="65"/>
      <c r="G84" s="65"/>
      <c r="H84" s="65"/>
    </row>
    <row r="85" spans="1:8">
      <c r="A85" s="64"/>
      <c r="B85" s="65"/>
      <c r="C85" s="65"/>
      <c r="D85" s="65"/>
      <c r="E85" s="65"/>
      <c r="F85" s="65"/>
      <c r="G85" s="65"/>
      <c r="H85" s="65"/>
    </row>
    <row r="86" spans="1:8">
      <c r="A86" s="64"/>
      <c r="B86" s="65"/>
      <c r="C86" s="65"/>
      <c r="D86" s="65"/>
      <c r="E86" s="65"/>
      <c r="F86" s="65"/>
      <c r="G86" s="65"/>
      <c r="H86" s="65"/>
    </row>
    <row r="87" spans="1:8">
      <c r="A87" s="64" t="str">
        <f>A45</f>
        <v>Sunflower</v>
      </c>
      <c r="B87" s="65"/>
      <c r="C87" s="65"/>
      <c r="D87" s="65"/>
      <c r="E87" s="65"/>
      <c r="F87" s="65"/>
      <c r="G87" s="65"/>
      <c r="H87" s="65"/>
    </row>
    <row r="88" spans="1:8">
      <c r="A88" s="64"/>
      <c r="B88" s="65"/>
      <c r="C88" s="65"/>
      <c r="D88" s="65"/>
      <c r="E88" s="65"/>
      <c r="F88" s="65"/>
      <c r="G88" s="65"/>
      <c r="H88" s="65"/>
    </row>
    <row r="89" spans="1:8">
      <c r="A89" s="64"/>
      <c r="B89" s="65"/>
      <c r="C89" s="65"/>
      <c r="D89" s="65"/>
      <c r="E89" s="65"/>
      <c r="F89" s="65"/>
      <c r="G89" s="65"/>
      <c r="H89" s="65"/>
    </row>
    <row r="90" spans="1:8">
      <c r="A90" s="64"/>
      <c r="B90" s="65"/>
      <c r="C90" s="65"/>
      <c r="D90" s="65"/>
      <c r="E90" s="65"/>
      <c r="F90" s="65"/>
      <c r="G90" s="65"/>
      <c r="H90" s="65"/>
    </row>
    <row r="91" spans="1:8">
      <c r="A91" s="64" t="str">
        <f>A46</f>
        <v>Wheat</v>
      </c>
      <c r="B91" s="65"/>
      <c r="C91" s="65"/>
      <c r="D91" s="65"/>
      <c r="E91" s="65"/>
      <c r="F91" s="65"/>
      <c r="G91" s="65"/>
      <c r="H91" s="65"/>
    </row>
    <row r="92" spans="1:8">
      <c r="A92" s="64"/>
      <c r="B92" s="65"/>
      <c r="C92" s="65"/>
      <c r="D92" s="65"/>
      <c r="E92" s="65"/>
      <c r="F92" s="65"/>
      <c r="G92" s="65"/>
      <c r="H92" s="65"/>
    </row>
    <row r="93" spans="1:8">
      <c r="A93" s="64"/>
      <c r="B93" s="65"/>
      <c r="C93" s="65"/>
      <c r="D93" s="65"/>
      <c r="E93" s="65"/>
      <c r="F93" s="65"/>
      <c r="G93" s="65"/>
      <c r="H93" s="65"/>
    </row>
    <row r="94" spans="1:8">
      <c r="A94" s="64" t="str">
        <f>A47</f>
        <v>Bengal Gram/Channa</v>
      </c>
      <c r="B94" s="65"/>
      <c r="C94" s="65"/>
      <c r="D94" s="65"/>
      <c r="E94" s="65"/>
      <c r="F94" s="65"/>
      <c r="G94" s="65"/>
      <c r="H94" s="65"/>
    </row>
    <row r="95" spans="1:8">
      <c r="A95" s="64" t="s">
        <v>447</v>
      </c>
      <c r="B95" s="65">
        <f t="shared" ref="B95:H95" si="20">B47*80%</f>
        <v>0</v>
      </c>
      <c r="C95" s="65">
        <f t="shared" si="20"/>
        <v>0</v>
      </c>
      <c r="D95" s="65">
        <f t="shared" si="20"/>
        <v>0</v>
      </c>
      <c r="E95" s="65">
        <f t="shared" si="20"/>
        <v>0</v>
      </c>
      <c r="F95" s="65">
        <f t="shared" si="20"/>
        <v>0</v>
      </c>
      <c r="G95" s="65">
        <f t="shared" si="20"/>
        <v>0</v>
      </c>
      <c r="H95" s="65">
        <f t="shared" si="20"/>
        <v>0</v>
      </c>
    </row>
    <row r="96" spans="1:8">
      <c r="A96" s="64" t="s">
        <v>142</v>
      </c>
      <c r="B96" s="65">
        <f t="shared" ref="B96:H96" si="21">B47*20%</f>
        <v>0</v>
      </c>
      <c r="C96" s="65">
        <f t="shared" si="21"/>
        <v>0</v>
      </c>
      <c r="D96" s="65">
        <f t="shared" si="21"/>
        <v>0</v>
      </c>
      <c r="E96" s="65">
        <f t="shared" si="21"/>
        <v>0</v>
      </c>
      <c r="F96" s="65">
        <f t="shared" si="21"/>
        <v>0</v>
      </c>
      <c r="G96" s="65">
        <f t="shared" si="21"/>
        <v>0</v>
      </c>
      <c r="H96" s="65">
        <f t="shared" si="21"/>
        <v>0</v>
      </c>
    </row>
    <row r="97" spans="1:8">
      <c r="A97" s="64" t="str">
        <f>A48</f>
        <v>Jawar</v>
      </c>
      <c r="B97" s="65"/>
      <c r="C97" s="65"/>
      <c r="D97" s="65"/>
      <c r="E97" s="65"/>
      <c r="F97" s="65"/>
      <c r="G97" s="65"/>
      <c r="H97" s="65"/>
    </row>
    <row r="98" spans="1:8">
      <c r="A98" s="64"/>
      <c r="B98" s="65"/>
      <c r="C98" s="65"/>
      <c r="D98" s="65"/>
      <c r="E98" s="65"/>
      <c r="F98" s="65"/>
      <c r="G98" s="65"/>
      <c r="H98" s="65"/>
    </row>
    <row r="99" spans="1:8">
      <c r="A99" s="64"/>
      <c r="B99" s="65"/>
      <c r="C99" s="65"/>
      <c r="D99" s="65"/>
      <c r="E99" s="65"/>
      <c r="F99" s="65"/>
      <c r="G99" s="65"/>
      <c r="H99" s="65"/>
    </row>
    <row r="100" spans="1:8">
      <c r="A100" s="64" t="str">
        <f>A49</f>
        <v>Maize</v>
      </c>
      <c r="B100" s="65"/>
      <c r="C100" s="65"/>
      <c r="D100" s="65"/>
      <c r="E100" s="65"/>
      <c r="F100" s="65"/>
      <c r="G100" s="65"/>
      <c r="H100" s="65"/>
    </row>
    <row r="101" spans="1:8">
      <c r="A101" s="64"/>
      <c r="B101" s="65"/>
      <c r="C101" s="65"/>
      <c r="D101" s="65"/>
      <c r="E101" s="65"/>
      <c r="F101" s="65"/>
      <c r="G101" s="65"/>
      <c r="H101" s="65"/>
    </row>
    <row r="102" spans="1:8">
      <c r="A102" s="64"/>
      <c r="B102" s="65"/>
      <c r="C102" s="65"/>
      <c r="D102" s="65"/>
      <c r="E102" s="65"/>
      <c r="F102" s="65"/>
      <c r="G102" s="65"/>
      <c r="H102" s="65"/>
    </row>
    <row r="103" spans="1:8">
      <c r="A103" s="64" t="str">
        <f>A50</f>
        <v>Safflower</v>
      </c>
      <c r="B103" s="65"/>
      <c r="C103" s="65"/>
      <c r="D103" s="65"/>
      <c r="E103" s="65"/>
      <c r="F103" s="65"/>
      <c r="G103" s="65"/>
      <c r="H103" s="65"/>
    </row>
    <row r="104" spans="1:8">
      <c r="A104" s="64"/>
      <c r="B104" s="65"/>
      <c r="C104" s="65"/>
      <c r="D104" s="65"/>
      <c r="E104" s="65"/>
      <c r="F104" s="65"/>
      <c r="G104" s="65"/>
      <c r="H104" s="65"/>
    </row>
    <row r="105" spans="1:8">
      <c r="A105" s="64"/>
      <c r="B105" s="65"/>
      <c r="C105" s="65"/>
      <c r="D105" s="65"/>
      <c r="E105" s="65"/>
      <c r="F105" s="65"/>
      <c r="G105" s="65"/>
      <c r="H105" s="65"/>
    </row>
    <row r="106" spans="1:8">
      <c r="A106" s="64">
        <f>A51</f>
        <v>0</v>
      </c>
      <c r="B106" s="65"/>
      <c r="C106" s="65"/>
      <c r="D106" s="65"/>
      <c r="E106" s="65"/>
      <c r="F106" s="65"/>
      <c r="G106" s="65"/>
      <c r="H106" s="65"/>
    </row>
    <row r="107" spans="1:8">
      <c r="A107" s="64"/>
      <c r="B107" s="65"/>
      <c r="C107" s="65"/>
      <c r="D107" s="65"/>
      <c r="E107" s="65"/>
      <c r="F107" s="65"/>
      <c r="G107" s="65"/>
      <c r="H107" s="65"/>
    </row>
    <row r="108" spans="1:8">
      <c r="A108" s="64"/>
      <c r="B108" s="65"/>
      <c r="C108" s="65"/>
      <c r="D108" s="65"/>
      <c r="E108" s="65"/>
      <c r="F108" s="65"/>
      <c r="G108" s="65"/>
      <c r="H108" s="65"/>
    </row>
    <row r="109" spans="1:8">
      <c r="A109" s="64">
        <f>A52</f>
        <v>0</v>
      </c>
      <c r="B109" s="65"/>
      <c r="C109" s="65"/>
      <c r="D109" s="65"/>
      <c r="E109" s="65"/>
      <c r="F109" s="65"/>
      <c r="G109" s="65"/>
      <c r="H109" s="65"/>
    </row>
    <row r="110" spans="1:8">
      <c r="A110" s="64"/>
      <c r="B110" s="65"/>
      <c r="C110" s="65"/>
      <c r="D110" s="65"/>
      <c r="E110" s="65"/>
      <c r="F110" s="65"/>
      <c r="G110" s="65"/>
      <c r="H110" s="65"/>
    </row>
    <row r="111" spans="1:8">
      <c r="A111" s="64"/>
      <c r="B111" s="65"/>
      <c r="C111" s="65"/>
      <c r="D111" s="65"/>
      <c r="E111" s="65"/>
      <c r="F111" s="65"/>
      <c r="G111" s="65"/>
      <c r="H111" s="65"/>
    </row>
    <row r="112" spans="1:8">
      <c r="A112" s="64">
        <f>A53</f>
        <v>0</v>
      </c>
      <c r="B112" s="65"/>
      <c r="C112" s="65"/>
      <c r="D112" s="65"/>
      <c r="E112" s="65"/>
      <c r="F112" s="65"/>
      <c r="G112" s="65"/>
      <c r="H112" s="65"/>
    </row>
    <row r="113" spans="1:8">
      <c r="A113" s="64"/>
      <c r="B113" s="65"/>
      <c r="C113" s="65"/>
      <c r="D113" s="65"/>
      <c r="E113" s="65"/>
      <c r="F113" s="65"/>
      <c r="G113" s="65"/>
      <c r="H113" s="65"/>
    </row>
    <row r="114" spans="1:8">
      <c r="A114" s="64"/>
      <c r="B114" s="65"/>
      <c r="C114" s="65"/>
      <c r="D114" s="65"/>
      <c r="E114" s="65"/>
      <c r="F114" s="65"/>
      <c r="G114" s="65"/>
      <c r="H114" s="65"/>
    </row>
    <row r="115" spans="1:8">
      <c r="A115" s="64" t="str">
        <f>A54</f>
        <v>Groundnut</v>
      </c>
      <c r="B115" s="65"/>
      <c r="C115" s="65"/>
      <c r="D115" s="65"/>
      <c r="E115" s="65"/>
      <c r="F115" s="65"/>
      <c r="G115" s="65"/>
      <c r="H115" s="65"/>
    </row>
    <row r="116" spans="1:8">
      <c r="A116" s="64"/>
      <c r="B116" s="65"/>
      <c r="C116" s="65"/>
      <c r="D116" s="65"/>
      <c r="E116" s="65"/>
      <c r="F116" s="65"/>
      <c r="G116" s="65"/>
      <c r="H116" s="65"/>
    </row>
    <row r="117" spans="1:8">
      <c r="A117" s="64"/>
      <c r="B117" s="65"/>
      <c r="C117" s="65"/>
      <c r="D117" s="65"/>
      <c r="E117" s="65"/>
      <c r="F117" s="65"/>
      <c r="G117" s="65"/>
      <c r="H117" s="65"/>
    </row>
    <row r="118" spans="1:8">
      <c r="A118" s="64">
        <f>A55</f>
        <v>0</v>
      </c>
      <c r="B118" s="65"/>
      <c r="C118" s="65"/>
      <c r="D118" s="65"/>
      <c r="E118" s="65"/>
      <c r="F118" s="65"/>
      <c r="G118" s="65"/>
      <c r="H118" s="65"/>
    </row>
    <row r="119" spans="1:8">
      <c r="A119" s="64"/>
      <c r="B119" s="65"/>
      <c r="C119" s="65"/>
      <c r="D119" s="65"/>
      <c r="E119" s="65"/>
      <c r="F119" s="65"/>
      <c r="G119" s="65"/>
      <c r="H119" s="65"/>
    </row>
    <row r="120" spans="1:8">
      <c r="A120" s="64"/>
      <c r="B120" s="65"/>
      <c r="C120" s="65"/>
      <c r="D120" s="65"/>
      <c r="E120" s="65"/>
      <c r="F120" s="65"/>
      <c r="G120" s="65"/>
      <c r="H120" s="65"/>
    </row>
    <row r="121" spans="1:8">
      <c r="A121" s="64">
        <f>A56</f>
        <v>0</v>
      </c>
      <c r="B121" s="65"/>
      <c r="C121" s="65"/>
      <c r="D121" s="65"/>
      <c r="E121" s="65"/>
      <c r="F121" s="65"/>
      <c r="G121" s="65"/>
      <c r="H121" s="65"/>
    </row>
    <row r="122" spans="1:8">
      <c r="A122" s="63"/>
      <c r="B122" s="212"/>
      <c r="C122" s="212"/>
      <c r="D122" s="212"/>
      <c r="E122" s="212"/>
      <c r="F122" s="212"/>
      <c r="G122" s="212"/>
      <c r="H122" s="212"/>
    </row>
    <row r="123" spans="1:8">
      <c r="A123" s="63"/>
      <c r="B123" s="212"/>
      <c r="C123" s="212"/>
      <c r="D123" s="212"/>
      <c r="E123" s="212"/>
      <c r="F123" s="212"/>
      <c r="G123" s="212"/>
      <c r="H123" s="212"/>
    </row>
    <row r="124" spans="1:8">
      <c r="A124" s="63" t="s">
        <v>434</v>
      </c>
      <c r="B124">
        <v>50</v>
      </c>
    </row>
    <row r="131" spans="1:12" ht="18.75">
      <c r="A131" s="424" t="s">
        <v>572</v>
      </c>
      <c r="B131" s="424"/>
      <c r="C131" s="424"/>
      <c r="D131" s="424"/>
      <c r="E131" s="424"/>
      <c r="F131" s="424"/>
      <c r="G131" s="424"/>
      <c r="H131" s="424"/>
      <c r="I131" s="424"/>
      <c r="J131" s="424"/>
    </row>
    <row r="132" spans="1:12">
      <c r="A132" s="12"/>
      <c r="B132" s="12"/>
      <c r="C132" s="12"/>
      <c r="D132" s="12"/>
      <c r="E132" s="12"/>
      <c r="F132" s="12"/>
      <c r="G132" s="12"/>
      <c r="H132" s="12"/>
    </row>
    <row r="133" spans="1:12">
      <c r="A133" s="123"/>
      <c r="B133" s="123"/>
      <c r="C133" s="123"/>
      <c r="D133" s="124">
        <v>1</v>
      </c>
      <c r="E133" s="125">
        <f>(D133*5%)+D133</f>
        <v>1.05</v>
      </c>
      <c r="F133" s="125">
        <f t="shared" ref="F133:J133" si="22">(E133*5%)+E133</f>
        <v>1.1025</v>
      </c>
      <c r="G133" s="125">
        <f t="shared" si="22"/>
        <v>1.1576250000000001</v>
      </c>
      <c r="H133" s="125">
        <f t="shared" si="22"/>
        <v>1.2155062500000002</v>
      </c>
      <c r="I133" s="125">
        <f t="shared" si="22"/>
        <v>1.2762815625000004</v>
      </c>
      <c r="J133" s="125">
        <f t="shared" si="22"/>
        <v>1.3400956406250004</v>
      </c>
    </row>
    <row r="134" spans="1:12">
      <c r="A134" s="63"/>
      <c r="B134" s="63"/>
      <c r="C134" s="63"/>
      <c r="D134" s="63"/>
      <c r="E134" s="63"/>
      <c r="F134" s="63"/>
      <c r="G134" s="63"/>
      <c r="H134" s="63"/>
      <c r="I134" s="63"/>
      <c r="J134" s="63"/>
    </row>
    <row r="135" spans="1:12">
      <c r="A135" s="115" t="s">
        <v>0</v>
      </c>
      <c r="B135" s="115" t="s">
        <v>133</v>
      </c>
      <c r="C135" s="115" t="s">
        <v>153</v>
      </c>
      <c r="D135" s="87" t="s">
        <v>2</v>
      </c>
      <c r="E135" s="87" t="s">
        <v>3</v>
      </c>
      <c r="F135" s="87" t="s">
        <v>4</v>
      </c>
      <c r="G135" s="87" t="s">
        <v>5</v>
      </c>
      <c r="H135" s="87" t="s">
        <v>6</v>
      </c>
      <c r="I135" s="87" t="s">
        <v>169</v>
      </c>
      <c r="J135" s="87" t="s">
        <v>168</v>
      </c>
    </row>
    <row r="136" spans="1:12">
      <c r="A136" s="64"/>
      <c r="B136" s="64"/>
      <c r="C136" s="64"/>
      <c r="D136" s="64"/>
      <c r="E136" s="64"/>
      <c r="F136" s="64"/>
      <c r="G136" s="64"/>
      <c r="H136" s="64"/>
      <c r="I136" s="64"/>
      <c r="J136" s="64"/>
    </row>
    <row r="137" spans="1:12">
      <c r="A137" s="66" t="s">
        <v>127</v>
      </c>
      <c r="B137" s="66"/>
      <c r="C137" s="66"/>
      <c r="D137" s="303"/>
      <c r="E137" s="303"/>
      <c r="F137" s="303"/>
      <c r="G137" s="303"/>
      <c r="H137" s="303"/>
      <c r="I137" s="64"/>
      <c r="J137" s="64"/>
    </row>
    <row r="138" spans="1:12">
      <c r="A138" s="66" t="s">
        <v>703</v>
      </c>
      <c r="B138" s="66"/>
      <c r="C138" s="66"/>
      <c r="D138" s="64"/>
      <c r="E138" s="64"/>
      <c r="F138" s="64"/>
      <c r="G138" s="64"/>
      <c r="H138" s="64"/>
      <c r="I138" s="64"/>
      <c r="J138" s="64"/>
    </row>
    <row r="139" spans="1:12">
      <c r="A139" s="64"/>
      <c r="B139" s="64" t="s">
        <v>728</v>
      </c>
      <c r="C139" s="64"/>
      <c r="D139" s="126"/>
      <c r="E139" s="126"/>
      <c r="F139" s="126"/>
      <c r="G139" s="126"/>
      <c r="H139" s="126"/>
      <c r="I139" s="65"/>
      <c r="J139" s="65"/>
      <c r="K139" s="43"/>
      <c r="L139" s="43"/>
    </row>
    <row r="140" spans="1:12">
      <c r="A140" s="64"/>
      <c r="B140" s="64" t="s">
        <v>728</v>
      </c>
      <c r="C140" s="64"/>
      <c r="D140" s="126"/>
      <c r="E140" s="126"/>
      <c r="F140" s="126"/>
      <c r="G140" s="126"/>
      <c r="H140" s="126"/>
      <c r="I140" s="65"/>
      <c r="J140" s="65"/>
      <c r="K140" s="43"/>
      <c r="L140" s="43"/>
    </row>
    <row r="141" spans="1:12">
      <c r="A141" s="64"/>
      <c r="B141" s="64" t="s">
        <v>728</v>
      </c>
      <c r="C141" s="64"/>
      <c r="D141" s="126"/>
      <c r="E141" s="126"/>
      <c r="F141" s="126"/>
      <c r="G141" s="126"/>
      <c r="H141" s="126"/>
      <c r="I141" s="65"/>
      <c r="J141" s="65"/>
    </row>
    <row r="142" spans="1:12">
      <c r="A142" s="66" t="s">
        <v>702</v>
      </c>
      <c r="B142" s="64"/>
      <c r="C142" s="64"/>
      <c r="D142" s="126"/>
      <c r="E142" s="126"/>
      <c r="F142" s="126"/>
      <c r="G142" s="126"/>
      <c r="H142" s="126"/>
      <c r="I142" s="65"/>
      <c r="J142" s="65"/>
    </row>
    <row r="143" spans="1:12">
      <c r="A143" s="64">
        <f>A139</f>
        <v>0</v>
      </c>
      <c r="B143" s="64" t="s">
        <v>351</v>
      </c>
      <c r="C143" s="64">
        <f>20*50</f>
        <v>1000</v>
      </c>
      <c r="D143" s="126"/>
      <c r="E143" s="126"/>
      <c r="F143" s="126"/>
      <c r="G143" s="126"/>
      <c r="H143" s="126"/>
      <c r="I143" s="65"/>
      <c r="J143" s="65"/>
    </row>
    <row r="144" spans="1:12">
      <c r="A144" s="64">
        <f>A140</f>
        <v>0</v>
      </c>
      <c r="B144" s="64" t="str">
        <f>B143</f>
        <v>50 Kg</v>
      </c>
      <c r="C144" s="64">
        <f>22*50</f>
        <v>1100</v>
      </c>
      <c r="D144" s="126"/>
      <c r="E144" s="126"/>
      <c r="F144" s="126"/>
      <c r="G144" s="126"/>
      <c r="H144" s="126"/>
      <c r="I144" s="65"/>
      <c r="J144" s="65"/>
    </row>
    <row r="145" spans="1:10">
      <c r="A145" s="64">
        <f>A141</f>
        <v>0</v>
      </c>
      <c r="B145" s="64" t="str">
        <f t="shared" ref="B145" si="23">B144</f>
        <v>50 Kg</v>
      </c>
      <c r="C145" s="64">
        <f t="shared" ref="C145" si="24">20*50</f>
        <v>1000</v>
      </c>
      <c r="D145" s="126"/>
      <c r="E145" s="126"/>
      <c r="F145" s="126"/>
      <c r="G145" s="126"/>
      <c r="H145" s="126"/>
      <c r="I145" s="65"/>
      <c r="J145" s="65"/>
    </row>
    <row r="146" spans="1:10">
      <c r="A146" s="66" t="s">
        <v>127</v>
      </c>
      <c r="B146" s="66"/>
      <c r="C146" s="66"/>
      <c r="D146" s="300">
        <f t="shared" ref="D146:J146" si="25">SUM(D139:D145)</f>
        <v>0</v>
      </c>
      <c r="E146" s="300">
        <f t="shared" si="25"/>
        <v>0</v>
      </c>
      <c r="F146" s="300">
        <f t="shared" si="25"/>
        <v>0</v>
      </c>
      <c r="G146" s="300">
        <f t="shared" si="25"/>
        <v>0</v>
      </c>
      <c r="H146" s="300">
        <f t="shared" si="25"/>
        <v>0</v>
      </c>
      <c r="I146" s="82">
        <f t="shared" si="25"/>
        <v>0</v>
      </c>
      <c r="J146" s="82">
        <f t="shared" si="25"/>
        <v>0</v>
      </c>
    </row>
    <row r="147" spans="1:10">
      <c r="A147" s="64"/>
      <c r="B147" s="64"/>
      <c r="C147" s="64"/>
      <c r="D147" s="126"/>
      <c r="E147" s="126"/>
      <c r="F147" s="126"/>
      <c r="G147" s="126"/>
      <c r="H147" s="126"/>
      <c r="I147" s="65"/>
      <c r="J147" s="65"/>
    </row>
    <row r="148" spans="1:10">
      <c r="A148" s="66" t="s">
        <v>143</v>
      </c>
      <c r="B148" s="66"/>
      <c r="C148" s="66"/>
      <c r="D148" s="126"/>
      <c r="E148" s="126"/>
      <c r="F148" s="126"/>
      <c r="G148" s="126"/>
      <c r="H148" s="126"/>
      <c r="I148" s="65"/>
      <c r="J148" s="65"/>
    </row>
    <row r="149" spans="1:10">
      <c r="A149" s="66" t="s">
        <v>306</v>
      </c>
      <c r="B149" s="66"/>
      <c r="C149" s="64"/>
      <c r="D149" s="126"/>
      <c r="E149" s="126"/>
      <c r="F149" s="126"/>
      <c r="G149" s="126"/>
      <c r="H149" s="126"/>
      <c r="I149" s="65"/>
      <c r="J149" s="65"/>
    </row>
    <row r="150" spans="1:10">
      <c r="A150" s="64">
        <f>A143</f>
        <v>0</v>
      </c>
      <c r="B150" s="64" t="s">
        <v>353</v>
      </c>
      <c r="C150" s="126">
        <v>9200</v>
      </c>
      <c r="D150" s="126"/>
      <c r="E150" s="126"/>
      <c r="F150" s="126"/>
      <c r="G150" s="126"/>
      <c r="H150" s="126"/>
      <c r="I150" s="65"/>
      <c r="J150" s="65"/>
    </row>
    <row r="151" spans="1:10">
      <c r="A151" s="64">
        <f>A144</f>
        <v>0</v>
      </c>
      <c r="B151" s="64" t="s">
        <v>353</v>
      </c>
      <c r="C151" s="126">
        <v>6500</v>
      </c>
      <c r="D151" s="126"/>
      <c r="E151" s="126"/>
      <c r="F151" s="126"/>
      <c r="G151" s="126"/>
      <c r="H151" s="126"/>
      <c r="I151" s="65"/>
      <c r="J151" s="65"/>
    </row>
    <row r="152" spans="1:10">
      <c r="A152" s="64">
        <f>A145</f>
        <v>0</v>
      </c>
      <c r="B152" s="64" t="s">
        <v>353</v>
      </c>
      <c r="C152" s="126">
        <v>7500</v>
      </c>
      <c r="D152" s="126"/>
      <c r="E152" s="126"/>
      <c r="F152" s="126"/>
      <c r="G152" s="126"/>
      <c r="H152" s="126"/>
      <c r="I152" s="65"/>
      <c r="J152" s="65"/>
    </row>
    <row r="153" spans="1:10">
      <c r="A153" s="64" t="s">
        <v>312</v>
      </c>
      <c r="B153" s="64"/>
      <c r="C153" s="64"/>
      <c r="D153" s="126"/>
      <c r="E153" s="126"/>
      <c r="F153" s="126"/>
      <c r="G153" s="126"/>
      <c r="H153" s="126"/>
      <c r="I153" s="65"/>
      <c r="J153" s="65"/>
    </row>
    <row r="154" spans="1:10">
      <c r="A154" s="64" t="s">
        <v>145</v>
      </c>
      <c r="B154" s="64"/>
      <c r="C154" s="64"/>
      <c r="D154" s="126"/>
      <c r="E154" s="126"/>
      <c r="F154" s="126"/>
      <c r="G154" s="126"/>
      <c r="H154" s="126"/>
      <c r="I154" s="65"/>
      <c r="J154" s="65"/>
    </row>
    <row r="155" spans="1:10">
      <c r="A155" s="64" t="s">
        <v>290</v>
      </c>
      <c r="B155" s="64"/>
      <c r="C155" s="64">
        <v>20</v>
      </c>
      <c r="D155" s="126"/>
      <c r="E155" s="126"/>
      <c r="F155" s="126"/>
      <c r="G155" s="126"/>
      <c r="H155" s="126"/>
      <c r="I155" s="65"/>
      <c r="J155" s="65"/>
    </row>
    <row r="156" spans="1:10">
      <c r="A156" s="64" t="s">
        <v>725</v>
      </c>
      <c r="B156" s="64"/>
      <c r="C156" s="121"/>
      <c r="D156" s="126"/>
      <c r="E156" s="126"/>
      <c r="F156" s="126"/>
      <c r="G156" s="126"/>
      <c r="H156" s="126"/>
      <c r="I156" s="65"/>
      <c r="J156" s="65"/>
    </row>
    <row r="157" spans="1:10">
      <c r="A157" s="76" t="s">
        <v>704</v>
      </c>
      <c r="B157" s="76"/>
      <c r="C157" s="76">
        <v>40</v>
      </c>
      <c r="D157" s="126"/>
      <c r="E157" s="126"/>
      <c r="F157" s="126"/>
      <c r="G157" s="126"/>
      <c r="H157" s="126"/>
      <c r="I157" s="65"/>
      <c r="J157" s="65"/>
    </row>
    <row r="158" spans="1:10">
      <c r="A158" s="76" t="s">
        <v>705</v>
      </c>
      <c r="B158" s="76"/>
      <c r="C158" s="76">
        <v>50</v>
      </c>
      <c r="D158" s="126"/>
      <c r="E158" s="126"/>
      <c r="F158" s="126"/>
      <c r="G158" s="126"/>
      <c r="H158" s="126"/>
      <c r="I158" s="65"/>
      <c r="J158" s="65"/>
    </row>
    <row r="159" spans="1:10">
      <c r="A159" s="64" t="s">
        <v>726</v>
      </c>
      <c r="B159" s="64"/>
      <c r="C159" s="64">
        <v>40</v>
      </c>
      <c r="D159" s="126"/>
      <c r="E159" s="126"/>
      <c r="F159" s="126"/>
      <c r="G159" s="126"/>
      <c r="H159" s="126"/>
      <c r="I159" s="65"/>
      <c r="J159" s="65"/>
    </row>
    <row r="160" spans="1:10">
      <c r="A160" s="64" t="s">
        <v>727</v>
      </c>
      <c r="B160" s="9"/>
      <c r="C160" s="9"/>
      <c r="D160" s="302"/>
      <c r="E160" s="302"/>
      <c r="F160" s="302"/>
      <c r="G160" s="302"/>
      <c r="H160" s="302"/>
      <c r="I160" s="20"/>
      <c r="J160" s="20"/>
    </row>
    <row r="161" spans="1:10">
      <c r="A161" s="9"/>
      <c r="B161" s="9"/>
      <c r="C161" s="9"/>
      <c r="D161" s="183"/>
      <c r="E161" s="9"/>
      <c r="F161" s="9"/>
      <c r="G161" s="9"/>
      <c r="H161" s="9"/>
      <c r="I161" s="9"/>
      <c r="J161" s="9"/>
    </row>
    <row r="162" spans="1:10">
      <c r="A162" s="9"/>
      <c r="B162" s="9"/>
      <c r="C162" s="9"/>
      <c r="D162" s="304"/>
      <c r="E162" s="9"/>
      <c r="F162" s="9"/>
      <c r="G162" s="9"/>
      <c r="H162" s="9"/>
      <c r="I162" s="9"/>
      <c r="J162" s="9"/>
    </row>
    <row r="163" spans="1:10">
      <c r="A163" s="9"/>
      <c r="B163" s="9"/>
      <c r="C163" s="9"/>
      <c r="D163" s="9"/>
      <c r="E163" s="9"/>
      <c r="F163" s="9"/>
      <c r="G163" s="9"/>
      <c r="H163" s="9"/>
      <c r="I163" s="9"/>
      <c r="J163" s="9"/>
    </row>
    <row r="164" spans="1:10">
      <c r="A164" s="126" t="s">
        <v>335</v>
      </c>
      <c r="B164" s="126"/>
      <c r="C164" s="126"/>
      <c r="D164" s="126"/>
      <c r="E164" s="126">
        <f>'5.Closing Stock &amp; W Capital'!F8</f>
        <v>0</v>
      </c>
      <c r="F164" s="126">
        <f>'5.Closing Stock &amp; W Capital'!G8</f>
        <v>0</v>
      </c>
      <c r="G164" s="126">
        <f>'5.Closing Stock &amp; W Capital'!H8</f>
        <v>0</v>
      </c>
      <c r="H164" s="126">
        <f>'5.Closing Stock &amp; W Capital'!I8</f>
        <v>0</v>
      </c>
      <c r="I164" s="65">
        <f>'5.Closing Stock &amp; W Capital'!J8</f>
        <v>0</v>
      </c>
      <c r="J164" s="65">
        <f>'5.Closing Stock &amp; W Capital'!K8</f>
        <v>0</v>
      </c>
    </row>
    <row r="165" spans="1:10">
      <c r="A165" s="126" t="s">
        <v>336</v>
      </c>
      <c r="B165" s="126"/>
      <c r="C165" s="126"/>
      <c r="D165" s="126">
        <f>'5.Closing Stock &amp; W Capital'!E17</f>
        <v>0</v>
      </c>
      <c r="E165" s="126">
        <f>'5.Closing Stock &amp; W Capital'!F17</f>
        <v>0</v>
      </c>
      <c r="F165" s="126">
        <f>'5.Closing Stock &amp; W Capital'!G17</f>
        <v>0</v>
      </c>
      <c r="G165" s="126">
        <f>'5.Closing Stock &amp; W Capital'!H17</f>
        <v>0</v>
      </c>
      <c r="H165" s="126">
        <f>'5.Closing Stock &amp; W Capital'!I17</f>
        <v>0</v>
      </c>
      <c r="I165" s="65">
        <f>'5.Closing Stock &amp; W Capital'!J17</f>
        <v>0</v>
      </c>
      <c r="J165" s="65">
        <f>'5.Closing Stock &amp; W Capital'!K17</f>
        <v>0</v>
      </c>
    </row>
    <row r="166" spans="1:10">
      <c r="A166" s="126"/>
      <c r="B166" s="126"/>
      <c r="C166" s="126"/>
      <c r="D166" s="126"/>
      <c r="E166" s="126"/>
      <c r="F166" s="126"/>
      <c r="G166" s="126"/>
      <c r="H166" s="126"/>
      <c r="I166" s="65"/>
      <c r="J166" s="65"/>
    </row>
    <row r="167" spans="1:10">
      <c r="A167" s="300" t="s">
        <v>313</v>
      </c>
      <c r="B167" s="126"/>
      <c r="C167" s="126"/>
      <c r="D167" s="300">
        <f t="shared" ref="D167:J167" si="26">SUM(D150:D164)-D165</f>
        <v>0</v>
      </c>
      <c r="E167" s="300">
        <f t="shared" si="26"/>
        <v>0</v>
      </c>
      <c r="F167" s="300">
        <f t="shared" si="26"/>
        <v>0</v>
      </c>
      <c r="G167" s="300">
        <f t="shared" si="26"/>
        <v>0</v>
      </c>
      <c r="H167" s="300">
        <f t="shared" si="26"/>
        <v>0</v>
      </c>
      <c r="I167" s="82">
        <f t="shared" si="26"/>
        <v>0</v>
      </c>
      <c r="J167" s="82">
        <f t="shared" si="26"/>
        <v>0</v>
      </c>
    </row>
    <row r="168" spans="1:10">
      <c r="A168" s="64"/>
      <c r="B168" s="64"/>
      <c r="C168" s="64"/>
      <c r="D168" s="64"/>
      <c r="E168" s="64"/>
      <c r="F168" s="64"/>
      <c r="G168" s="64"/>
      <c r="H168" s="64"/>
      <c r="I168" s="64"/>
      <c r="J168" s="64"/>
    </row>
    <row r="169" spans="1:10">
      <c r="A169" s="127" t="s">
        <v>305</v>
      </c>
      <c r="B169" s="127"/>
      <c r="C169" s="127"/>
      <c r="D169" s="300"/>
      <c r="E169" s="300"/>
      <c r="F169" s="300"/>
      <c r="G169" s="300"/>
      <c r="H169" s="300"/>
      <c r="I169" s="82"/>
      <c r="J169" s="82"/>
    </row>
    <row r="170" spans="1:10">
      <c r="A170" s="64" t="s">
        <v>185</v>
      </c>
      <c r="B170" s="64"/>
      <c r="C170" s="126"/>
      <c r="D170" s="126">
        <f t="shared" ref="D170:J170" si="27">$B$170*$C$170*D133*12</f>
        <v>0</v>
      </c>
      <c r="E170" s="126">
        <f t="shared" si="27"/>
        <v>0</v>
      </c>
      <c r="F170" s="126">
        <f t="shared" si="27"/>
        <v>0</v>
      </c>
      <c r="G170" s="126">
        <f t="shared" si="27"/>
        <v>0</v>
      </c>
      <c r="H170" s="126">
        <f t="shared" si="27"/>
        <v>0</v>
      </c>
      <c r="I170" s="126">
        <f t="shared" si="27"/>
        <v>0</v>
      </c>
      <c r="J170" s="126">
        <f t="shared" si="27"/>
        <v>0</v>
      </c>
    </row>
    <row r="171" spans="1:10">
      <c r="A171" s="64" t="s">
        <v>190</v>
      </c>
      <c r="B171" s="64"/>
      <c r="C171" s="126"/>
      <c r="D171" s="126">
        <f t="shared" ref="D171:J171" si="28">$B$171*$C$171*D133*12</f>
        <v>0</v>
      </c>
      <c r="E171" s="126">
        <f t="shared" si="28"/>
        <v>0</v>
      </c>
      <c r="F171" s="126">
        <f t="shared" si="28"/>
        <v>0</v>
      </c>
      <c r="G171" s="126">
        <f t="shared" si="28"/>
        <v>0</v>
      </c>
      <c r="H171" s="126">
        <f t="shared" si="28"/>
        <v>0</v>
      </c>
      <c r="I171" s="126">
        <f t="shared" si="28"/>
        <v>0</v>
      </c>
      <c r="J171" s="126">
        <f t="shared" si="28"/>
        <v>0</v>
      </c>
    </row>
    <row r="172" spans="1:10">
      <c r="A172" s="64"/>
      <c r="B172" s="64"/>
      <c r="C172" s="126"/>
      <c r="D172" s="126"/>
      <c r="E172" s="126"/>
      <c r="F172" s="126"/>
      <c r="G172" s="126"/>
      <c r="H172" s="126"/>
      <c r="I172" s="126"/>
      <c r="J172" s="126"/>
    </row>
    <row r="173" spans="1:10">
      <c r="A173" s="64"/>
      <c r="B173" s="64"/>
      <c r="C173" s="126"/>
      <c r="D173" s="126"/>
      <c r="E173" s="126"/>
      <c r="F173" s="126"/>
      <c r="G173" s="126"/>
      <c r="H173" s="126"/>
      <c r="I173" s="126"/>
      <c r="J173" s="126"/>
    </row>
    <row r="174" spans="1:10">
      <c r="A174" s="66" t="s">
        <v>305</v>
      </c>
      <c r="B174" s="66"/>
      <c r="C174" s="66"/>
      <c r="D174" s="300">
        <f>SUM(D170:D172)</f>
        <v>0</v>
      </c>
      <c r="E174" s="300">
        <f t="shared" ref="E174:J174" si="29">SUM(E170:E172)</f>
        <v>0</v>
      </c>
      <c r="F174" s="300">
        <f t="shared" si="29"/>
        <v>0</v>
      </c>
      <c r="G174" s="300">
        <f t="shared" si="29"/>
        <v>0</v>
      </c>
      <c r="H174" s="300">
        <f t="shared" si="29"/>
        <v>0</v>
      </c>
      <c r="I174" s="300">
        <f t="shared" si="29"/>
        <v>0</v>
      </c>
      <c r="J174" s="300">
        <f t="shared" si="29"/>
        <v>0</v>
      </c>
    </row>
    <row r="175" spans="1:10">
      <c r="A175" s="127" t="s">
        <v>293</v>
      </c>
      <c r="B175" s="127"/>
      <c r="C175" s="127"/>
      <c r="D175" s="300">
        <f>D167+D174</f>
        <v>0</v>
      </c>
      <c r="E175" s="300">
        <f t="shared" ref="E175:J175" si="30">E167+E174</f>
        <v>0</v>
      </c>
      <c r="F175" s="300">
        <f t="shared" si="30"/>
        <v>0</v>
      </c>
      <c r="G175" s="300">
        <f t="shared" si="30"/>
        <v>0</v>
      </c>
      <c r="H175" s="300">
        <f t="shared" si="30"/>
        <v>0</v>
      </c>
      <c r="I175" s="300">
        <f t="shared" si="30"/>
        <v>0</v>
      </c>
      <c r="J175" s="300">
        <f t="shared" si="30"/>
        <v>0</v>
      </c>
    </row>
    <row r="176" spans="1:10">
      <c r="A176" s="64"/>
      <c r="B176" s="64"/>
      <c r="C176" s="64"/>
      <c r="D176" s="126"/>
      <c r="E176" s="126"/>
      <c r="F176" s="126"/>
      <c r="G176" s="126"/>
      <c r="H176" s="126"/>
      <c r="I176" s="126"/>
      <c r="J176" s="126"/>
    </row>
    <row r="177" spans="1:10">
      <c r="A177" s="66" t="s">
        <v>7</v>
      </c>
      <c r="B177" s="66"/>
      <c r="C177" s="66"/>
      <c r="D177" s="300">
        <f t="shared" ref="D177:J177" si="31">D146-D175</f>
        <v>0</v>
      </c>
      <c r="E177" s="300">
        <f t="shared" si="31"/>
        <v>0</v>
      </c>
      <c r="F177" s="300">
        <f t="shared" si="31"/>
        <v>0</v>
      </c>
      <c r="G177" s="300">
        <f t="shared" si="31"/>
        <v>0</v>
      </c>
      <c r="H177" s="300">
        <f t="shared" si="31"/>
        <v>0</v>
      </c>
      <c r="I177" s="300">
        <f t="shared" si="31"/>
        <v>0</v>
      </c>
      <c r="J177" s="300">
        <f t="shared" si="31"/>
        <v>0</v>
      </c>
    </row>
    <row r="178" spans="1:10">
      <c r="A178" s="83"/>
      <c r="B178" s="83"/>
      <c r="C178" s="83"/>
      <c r="D178" s="63"/>
      <c r="E178" s="63"/>
      <c r="F178" s="63"/>
      <c r="G178" s="63"/>
      <c r="H178" s="63"/>
      <c r="I178" s="63"/>
      <c r="J178" s="63"/>
    </row>
    <row r="179" spans="1:10">
      <c r="A179" s="63"/>
      <c r="B179" s="63"/>
      <c r="C179" s="63"/>
      <c r="D179" s="63"/>
      <c r="E179" s="63"/>
      <c r="F179" s="63"/>
      <c r="G179" s="63"/>
      <c r="H179" s="63"/>
      <c r="I179" s="63"/>
      <c r="J179" s="63"/>
    </row>
    <row r="180" spans="1:10">
      <c r="A180" s="63"/>
      <c r="B180" s="63"/>
      <c r="C180" s="63"/>
      <c r="D180" s="63"/>
      <c r="E180" s="63"/>
      <c r="F180" s="63"/>
      <c r="G180" s="63"/>
      <c r="H180" s="63"/>
      <c r="I180" s="63"/>
      <c r="J180" s="63"/>
    </row>
    <row r="181" spans="1:10">
      <c r="A181" s="423" t="s">
        <v>408</v>
      </c>
      <c r="B181" s="423"/>
      <c r="C181" s="423"/>
      <c r="D181" s="423"/>
      <c r="E181" s="423"/>
      <c r="F181" s="423"/>
      <c r="G181" s="423"/>
      <c r="H181" s="423"/>
      <c r="I181" s="423"/>
      <c r="J181" s="423"/>
    </row>
    <row r="183" spans="1:10">
      <c r="A183" t="s">
        <v>522</v>
      </c>
    </row>
    <row r="184" spans="1:10">
      <c r="A184">
        <v>1</v>
      </c>
      <c r="B184" t="s">
        <v>535</v>
      </c>
    </row>
    <row r="185" spans="1:10">
      <c r="A185">
        <v>2</v>
      </c>
      <c r="B185" t="s">
        <v>536</v>
      </c>
    </row>
    <row r="186" spans="1:10">
      <c r="A186">
        <v>3</v>
      </c>
      <c r="B186" s="63" t="s">
        <v>586</v>
      </c>
    </row>
    <row r="189" spans="1:10">
      <c r="A189" t="s">
        <v>680</v>
      </c>
      <c r="B189" t="s">
        <v>681</v>
      </c>
    </row>
    <row r="190" spans="1:10">
      <c r="B190" t="s">
        <v>695</v>
      </c>
    </row>
  </sheetData>
  <mergeCells count="4">
    <mergeCell ref="A131:J131"/>
    <mergeCell ref="A3:H3"/>
    <mergeCell ref="A181:J181"/>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2:L56"/>
  <sheetViews>
    <sheetView view="pageBreakPreview" zoomScale="80" zoomScaleSheetLayoutView="80" workbookViewId="0">
      <selection activeCell="Q40" sqref="Q40"/>
    </sheetView>
  </sheetViews>
  <sheetFormatPr defaultRowHeight="15"/>
  <cols>
    <col min="1" max="1" width="30.42578125" bestFit="1" customWidth="1"/>
    <col min="2" max="3" width="10.42578125" bestFit="1" customWidth="1"/>
    <col min="4" max="4" width="12.28515625" bestFit="1" customWidth="1"/>
    <col min="5" max="6" width="11.28515625" bestFit="1" customWidth="1"/>
    <col min="7" max="10" width="11.5703125" bestFit="1" customWidth="1"/>
  </cols>
  <sheetData>
    <row r="2" spans="1:10" ht="18.75">
      <c r="A2" s="424" t="s">
        <v>573</v>
      </c>
      <c r="B2" s="424"/>
      <c r="C2" s="424"/>
      <c r="D2" s="424"/>
      <c r="E2" s="424"/>
      <c r="F2" s="424"/>
      <c r="G2" s="424"/>
      <c r="H2" s="424"/>
    </row>
    <row r="3" spans="1:10" ht="18.75">
      <c r="A3" s="424" t="s">
        <v>574</v>
      </c>
      <c r="B3" s="424"/>
      <c r="C3" s="424"/>
      <c r="D3" s="424"/>
      <c r="E3" s="424"/>
      <c r="F3" s="424"/>
      <c r="G3" s="424"/>
      <c r="H3" s="424"/>
    </row>
    <row r="4" spans="1:10">
      <c r="A4" s="63" t="s">
        <v>161</v>
      </c>
      <c r="B4" s="180">
        <v>1000</v>
      </c>
      <c r="C4" s="118" t="s">
        <v>294</v>
      </c>
      <c r="D4" s="118"/>
      <c r="E4" s="118"/>
      <c r="F4" s="118"/>
      <c r="G4" s="63"/>
      <c r="H4" s="63"/>
    </row>
    <row r="5" spans="1:10">
      <c r="A5" s="63"/>
      <c r="B5" s="119"/>
      <c r="C5" s="63"/>
      <c r="D5" s="63"/>
      <c r="E5" s="63"/>
      <c r="F5" s="63"/>
      <c r="G5" s="63"/>
      <c r="H5" s="63"/>
    </row>
    <row r="6" spans="1:10">
      <c r="A6" s="63" t="s">
        <v>296</v>
      </c>
      <c r="B6" s="120">
        <v>12</v>
      </c>
      <c r="C6" s="63"/>
      <c r="D6" s="120"/>
      <c r="E6" s="120"/>
      <c r="F6" s="63"/>
      <c r="G6" s="63"/>
      <c r="H6" s="63"/>
    </row>
    <row r="7" spans="1:10">
      <c r="A7" s="63"/>
      <c r="B7" s="63"/>
      <c r="C7" s="120"/>
      <c r="D7" s="120"/>
      <c r="E7" s="120"/>
      <c r="F7" s="63"/>
      <c r="G7" s="63"/>
      <c r="H7" s="63"/>
    </row>
    <row r="8" spans="1:10">
      <c r="A8" s="115" t="s">
        <v>128</v>
      </c>
      <c r="B8" s="87" t="s">
        <v>2</v>
      </c>
      <c r="C8" s="87" t="s">
        <v>3</v>
      </c>
      <c r="D8" s="87" t="s">
        <v>4</v>
      </c>
      <c r="E8" s="87" t="s">
        <v>5</v>
      </c>
      <c r="F8" s="87" t="s">
        <v>6</v>
      </c>
      <c r="G8" s="87" t="s">
        <v>169</v>
      </c>
      <c r="H8" s="87" t="s">
        <v>168</v>
      </c>
    </row>
    <row r="9" spans="1:10">
      <c r="A9" s="64" t="s">
        <v>297</v>
      </c>
      <c r="B9" s="194">
        <v>0.8</v>
      </c>
      <c r="C9" s="194">
        <f t="shared" ref="C9:F9" si="0">B9+5%</f>
        <v>0.85000000000000009</v>
      </c>
      <c r="D9" s="194">
        <f t="shared" si="0"/>
        <v>0.90000000000000013</v>
      </c>
      <c r="E9" s="194">
        <f t="shared" si="0"/>
        <v>0.95000000000000018</v>
      </c>
      <c r="F9" s="194">
        <f t="shared" si="0"/>
        <v>1.0000000000000002</v>
      </c>
      <c r="G9" s="194">
        <f>F9</f>
        <v>1.0000000000000002</v>
      </c>
      <c r="H9" s="194">
        <f>G9</f>
        <v>1.0000000000000002</v>
      </c>
    </row>
    <row r="10" spans="1:10">
      <c r="A10" s="66" t="s">
        <v>314</v>
      </c>
      <c r="B10" s="326">
        <f t="shared" ref="B10:H10" si="1">$B$4*B9*$B$6</f>
        <v>9600</v>
      </c>
      <c r="C10" s="326">
        <f t="shared" si="1"/>
        <v>10200.000000000002</v>
      </c>
      <c r="D10" s="326">
        <f t="shared" si="1"/>
        <v>10800.000000000002</v>
      </c>
      <c r="E10" s="326">
        <f t="shared" si="1"/>
        <v>11400.000000000004</v>
      </c>
      <c r="F10" s="326">
        <f t="shared" si="1"/>
        <v>12000.000000000004</v>
      </c>
      <c r="G10" s="326">
        <f t="shared" si="1"/>
        <v>12000.000000000004</v>
      </c>
      <c r="H10" s="326">
        <f t="shared" si="1"/>
        <v>12000.000000000004</v>
      </c>
    </row>
    <row r="15" spans="1:10" ht="18.75">
      <c r="A15" s="424" t="s">
        <v>575</v>
      </c>
      <c r="B15" s="424"/>
      <c r="C15" s="424"/>
      <c r="D15" s="424"/>
      <c r="E15" s="424"/>
      <c r="F15" s="424"/>
      <c r="G15" s="424"/>
      <c r="H15" s="424"/>
      <c r="I15" s="424"/>
      <c r="J15" s="424"/>
    </row>
    <row r="16" spans="1:10">
      <c r="A16" s="12"/>
      <c r="B16" s="12"/>
      <c r="C16" s="12"/>
      <c r="D16" s="12"/>
      <c r="E16" s="12"/>
      <c r="F16" s="12"/>
      <c r="G16" s="12"/>
      <c r="H16" s="12"/>
    </row>
    <row r="17" spans="1:12">
      <c r="A17" s="63"/>
      <c r="B17" s="63"/>
      <c r="C17" s="63"/>
      <c r="D17" s="117">
        <v>1</v>
      </c>
      <c r="E17" s="116">
        <f>(D17*5%)+D17</f>
        <v>1.05</v>
      </c>
      <c r="F17" s="116">
        <f t="shared" ref="F17:J17" si="2">(E17*5%)+E17</f>
        <v>1.1025</v>
      </c>
      <c r="G17" s="116">
        <f t="shared" si="2"/>
        <v>1.1576250000000001</v>
      </c>
      <c r="H17" s="116">
        <f t="shared" si="2"/>
        <v>1.2155062500000002</v>
      </c>
      <c r="I17" s="116">
        <f t="shared" si="2"/>
        <v>1.2762815625000004</v>
      </c>
      <c r="J17" s="116">
        <f t="shared" si="2"/>
        <v>1.3400956406250004</v>
      </c>
    </row>
    <row r="18" spans="1:12">
      <c r="A18" s="115" t="s">
        <v>0</v>
      </c>
      <c r="B18" s="115" t="s">
        <v>133</v>
      </c>
      <c r="C18" s="115" t="s">
        <v>153</v>
      </c>
      <c r="D18" s="87" t="s">
        <v>2</v>
      </c>
      <c r="E18" s="87" t="s">
        <v>3</v>
      </c>
      <c r="F18" s="87" t="s">
        <v>4</v>
      </c>
      <c r="G18" s="87" t="s">
        <v>5</v>
      </c>
      <c r="H18" s="87" t="s">
        <v>6</v>
      </c>
      <c r="I18" s="87" t="s">
        <v>169</v>
      </c>
      <c r="J18" s="87" t="s">
        <v>168</v>
      </c>
    </row>
    <row r="19" spans="1:12">
      <c r="A19" s="64"/>
      <c r="B19" s="64"/>
      <c r="C19" s="64"/>
      <c r="D19" s="64"/>
      <c r="E19" s="64"/>
      <c r="F19" s="64"/>
      <c r="G19" s="64"/>
      <c r="H19" s="64"/>
      <c r="I19" s="64"/>
      <c r="J19" s="64"/>
    </row>
    <row r="20" spans="1:12">
      <c r="A20" s="66" t="s">
        <v>127</v>
      </c>
      <c r="B20" s="66"/>
      <c r="C20" s="66"/>
      <c r="D20" s="64"/>
      <c r="E20" s="64"/>
      <c r="F20" s="64"/>
      <c r="G20" s="64"/>
      <c r="H20" s="64"/>
      <c r="I20" s="64"/>
      <c r="J20" s="64"/>
    </row>
    <row r="21" spans="1:12">
      <c r="A21" s="64" t="s">
        <v>316</v>
      </c>
      <c r="B21" s="64"/>
      <c r="C21" s="175">
        <v>120</v>
      </c>
      <c r="D21" s="65">
        <f t="shared" ref="D21:J21" si="3">B10*$C$21*D17</f>
        <v>1152000</v>
      </c>
      <c r="E21" s="65">
        <f t="shared" si="3"/>
        <v>1285200.0000000002</v>
      </c>
      <c r="F21" s="65">
        <f t="shared" si="3"/>
        <v>1428840.0000000002</v>
      </c>
      <c r="G21" s="65">
        <f t="shared" si="3"/>
        <v>1583631.0000000007</v>
      </c>
      <c r="H21" s="65">
        <f t="shared" si="3"/>
        <v>1750329.0000000009</v>
      </c>
      <c r="I21" s="65">
        <f t="shared" si="3"/>
        <v>1837845.4500000011</v>
      </c>
      <c r="J21" s="65">
        <f t="shared" si="3"/>
        <v>1929737.7225000013</v>
      </c>
    </row>
    <row r="22" spans="1:12">
      <c r="A22" s="64"/>
      <c r="B22" s="64"/>
      <c r="C22" s="65"/>
      <c r="D22" s="65"/>
      <c r="E22" s="65"/>
      <c r="F22" s="65"/>
      <c r="G22" s="65"/>
      <c r="H22" s="65"/>
      <c r="I22" s="65"/>
      <c r="J22" s="65"/>
    </row>
    <row r="23" spans="1:12">
      <c r="A23" s="66" t="s">
        <v>144</v>
      </c>
      <c r="B23" s="66"/>
      <c r="C23" s="82"/>
      <c r="D23" s="65">
        <f>SUM(D21:D22)</f>
        <v>1152000</v>
      </c>
      <c r="E23" s="65">
        <f t="shared" ref="E23:J23" si="4">SUM(E21:E22)</f>
        <v>1285200.0000000002</v>
      </c>
      <c r="F23" s="65">
        <f t="shared" si="4"/>
        <v>1428840.0000000002</v>
      </c>
      <c r="G23" s="65">
        <f t="shared" si="4"/>
        <v>1583631.0000000007</v>
      </c>
      <c r="H23" s="65">
        <f t="shared" si="4"/>
        <v>1750329.0000000009</v>
      </c>
      <c r="I23" s="65">
        <f t="shared" si="4"/>
        <v>1837845.4500000011</v>
      </c>
      <c r="J23" s="65">
        <f t="shared" si="4"/>
        <v>1929737.7225000013</v>
      </c>
    </row>
    <row r="24" spans="1:12">
      <c r="A24" s="64"/>
      <c r="B24" s="64"/>
      <c r="C24" s="65"/>
      <c r="D24" s="65"/>
      <c r="E24" s="65"/>
      <c r="F24" s="65"/>
      <c r="G24" s="65"/>
      <c r="H24" s="65"/>
      <c r="I24" s="65"/>
      <c r="J24" s="65"/>
    </row>
    <row r="25" spans="1:12">
      <c r="A25" s="66" t="s">
        <v>143</v>
      </c>
      <c r="B25" s="66"/>
      <c r="C25" s="65"/>
      <c r="D25" s="65"/>
      <c r="E25" s="65"/>
      <c r="F25" s="65"/>
      <c r="G25" s="65"/>
      <c r="H25" s="65"/>
      <c r="I25" s="65"/>
      <c r="J25" s="65"/>
    </row>
    <row r="26" spans="1:12">
      <c r="A26" s="66" t="s">
        <v>306</v>
      </c>
      <c r="B26" s="66"/>
      <c r="C26" s="65"/>
      <c r="D26" s="65"/>
      <c r="E26" s="65"/>
      <c r="F26" s="65"/>
      <c r="G26" s="65"/>
      <c r="H26" s="65"/>
      <c r="I26" s="65"/>
      <c r="J26" s="65"/>
    </row>
    <row r="27" spans="1:12">
      <c r="A27" s="64" t="s">
        <v>298</v>
      </c>
      <c r="B27" s="155" t="s">
        <v>294</v>
      </c>
      <c r="C27" s="175">
        <v>12</v>
      </c>
      <c r="D27" s="65">
        <f>$B$4*$C$27*D17*2</f>
        <v>24000</v>
      </c>
      <c r="E27" s="65">
        <f t="shared" ref="E27:J27" si="5">$B$4*$C$27*E17*2</f>
        <v>25200</v>
      </c>
      <c r="F27" s="65">
        <f t="shared" si="5"/>
        <v>26460</v>
      </c>
      <c r="G27" s="65">
        <f t="shared" si="5"/>
        <v>27783.000000000004</v>
      </c>
      <c r="H27" s="65">
        <f t="shared" si="5"/>
        <v>29172.150000000005</v>
      </c>
      <c r="I27" s="65">
        <f t="shared" si="5"/>
        <v>30630.757500000007</v>
      </c>
      <c r="J27" s="65">
        <f t="shared" si="5"/>
        <v>32162.295375000009</v>
      </c>
      <c r="L27" s="43">
        <f>D27/2</f>
        <v>12000</v>
      </c>
    </row>
    <row r="28" spans="1:12">
      <c r="A28" s="64" t="s">
        <v>299</v>
      </c>
      <c r="B28" s="155" t="s">
        <v>294</v>
      </c>
      <c r="C28" s="175">
        <v>14</v>
      </c>
      <c r="D28" s="65">
        <f t="shared" ref="D28:J28" si="6">$B$4*$C$28*D17*12</f>
        <v>168000</v>
      </c>
      <c r="E28" s="65">
        <f t="shared" si="6"/>
        <v>176400</v>
      </c>
      <c r="F28" s="65">
        <f t="shared" si="6"/>
        <v>185220</v>
      </c>
      <c r="G28" s="65">
        <f t="shared" si="6"/>
        <v>194481.00000000003</v>
      </c>
      <c r="H28" s="65">
        <f t="shared" si="6"/>
        <v>204205.05000000002</v>
      </c>
      <c r="I28" s="65">
        <f t="shared" si="6"/>
        <v>214415.30250000005</v>
      </c>
      <c r="J28" s="65">
        <f t="shared" si="6"/>
        <v>225136.06762500008</v>
      </c>
      <c r="L28" s="43">
        <f>D28/12</f>
        <v>14000</v>
      </c>
    </row>
    <row r="29" spans="1:12">
      <c r="A29" s="64" t="s">
        <v>300</v>
      </c>
      <c r="B29" s="155">
        <v>12</v>
      </c>
      <c r="C29" s="175">
        <v>5000</v>
      </c>
      <c r="D29" s="65">
        <f>$C$29*12*D17</f>
        <v>60000</v>
      </c>
      <c r="E29" s="65">
        <f t="shared" ref="E29:J29" si="7">$C$29*12*E17</f>
        <v>63000</v>
      </c>
      <c r="F29" s="65">
        <f t="shared" si="7"/>
        <v>66150</v>
      </c>
      <c r="G29" s="65">
        <f t="shared" si="7"/>
        <v>69457.500000000015</v>
      </c>
      <c r="H29" s="65">
        <f t="shared" si="7"/>
        <v>72930.375000000015</v>
      </c>
      <c r="I29" s="65">
        <f t="shared" si="7"/>
        <v>76576.893750000017</v>
      </c>
      <c r="J29" s="65">
        <f t="shared" si="7"/>
        <v>80405.738437500026</v>
      </c>
    </row>
    <row r="30" spans="1:12">
      <c r="A30" s="64" t="s">
        <v>734</v>
      </c>
      <c r="B30" s="155"/>
      <c r="C30" s="321">
        <v>1.5E-3</v>
      </c>
      <c r="D30" s="65">
        <f>(B10*5000)*$C$30*D17</f>
        <v>72000</v>
      </c>
      <c r="E30" s="65">
        <f t="shared" ref="E30:J30" si="8">(C10*5000)*$C$30*E17</f>
        <v>80325.000000000015</v>
      </c>
      <c r="F30" s="65">
        <f t="shared" si="8"/>
        <v>89302.500000000015</v>
      </c>
      <c r="G30" s="65">
        <f t="shared" si="8"/>
        <v>98976.937500000044</v>
      </c>
      <c r="H30" s="65">
        <f t="shared" si="8"/>
        <v>109395.56250000006</v>
      </c>
      <c r="I30" s="65">
        <f t="shared" si="8"/>
        <v>114865.34062500007</v>
      </c>
      <c r="J30" s="65">
        <f t="shared" si="8"/>
        <v>120608.60765625008</v>
      </c>
    </row>
    <row r="31" spans="1:12">
      <c r="A31" s="64"/>
      <c r="B31" s="155"/>
      <c r="C31" s="175"/>
      <c r="D31" s="65"/>
      <c r="E31" s="65"/>
      <c r="F31" s="65"/>
      <c r="G31" s="65"/>
      <c r="H31" s="65"/>
      <c r="I31" s="65"/>
      <c r="J31" s="65"/>
    </row>
    <row r="32" spans="1:12">
      <c r="A32" s="64"/>
      <c r="B32" s="155"/>
      <c r="C32" s="175"/>
      <c r="D32" s="65"/>
      <c r="E32" s="65"/>
      <c r="F32" s="65"/>
      <c r="G32" s="65"/>
      <c r="H32" s="65"/>
      <c r="I32" s="65"/>
      <c r="J32" s="65"/>
    </row>
    <row r="33" spans="1:10">
      <c r="A33" s="64"/>
      <c r="B33" s="155"/>
      <c r="C33" s="175"/>
      <c r="D33" s="65"/>
      <c r="E33" s="65"/>
      <c r="F33" s="65"/>
      <c r="G33" s="65"/>
      <c r="H33" s="65"/>
      <c r="I33" s="65"/>
      <c r="J33" s="65"/>
    </row>
    <row r="34" spans="1:10">
      <c r="A34" s="66" t="s">
        <v>313</v>
      </c>
      <c r="B34" s="158"/>
      <c r="C34" s="179"/>
      <c r="D34" s="82">
        <f>SUM(D27:D33)</f>
        <v>324000</v>
      </c>
      <c r="E34" s="82">
        <f t="shared" ref="E34:J34" si="9">SUM(E27:E33)</f>
        <v>344925</v>
      </c>
      <c r="F34" s="82">
        <f t="shared" si="9"/>
        <v>367132.5</v>
      </c>
      <c r="G34" s="82">
        <f t="shared" si="9"/>
        <v>390698.43750000012</v>
      </c>
      <c r="H34" s="82">
        <f t="shared" si="9"/>
        <v>415703.13750000007</v>
      </c>
      <c r="I34" s="82">
        <f t="shared" si="9"/>
        <v>436488.29437500017</v>
      </c>
      <c r="J34" s="82">
        <f t="shared" si="9"/>
        <v>458312.70909375016</v>
      </c>
    </row>
    <row r="35" spans="1:10">
      <c r="A35" s="66"/>
      <c r="B35" s="158"/>
      <c r="C35" s="179"/>
      <c r="D35" s="82"/>
      <c r="E35" s="82"/>
      <c r="F35" s="82"/>
      <c r="G35" s="82"/>
      <c r="H35" s="82"/>
      <c r="I35" s="82"/>
      <c r="J35" s="82"/>
    </row>
    <row r="36" spans="1:10">
      <c r="A36" s="66" t="s">
        <v>305</v>
      </c>
      <c r="B36" s="155"/>
      <c r="C36" s="175"/>
      <c r="D36" s="65"/>
      <c r="E36" s="65"/>
      <c r="F36" s="65"/>
      <c r="G36" s="65"/>
      <c r="H36" s="65"/>
      <c r="I36" s="65"/>
      <c r="J36" s="65"/>
    </row>
    <row r="37" spans="1:10">
      <c r="A37" s="64" t="s">
        <v>315</v>
      </c>
      <c r="B37" s="155">
        <v>1</v>
      </c>
      <c r="C37" s="175">
        <v>10000</v>
      </c>
      <c r="D37" s="65">
        <f>$B$37*$C$37*D17*12</f>
        <v>120000</v>
      </c>
      <c r="E37" s="65">
        <f t="shared" ref="E37:J37" si="10">$B$37*$C$37*E17*12</f>
        <v>126000</v>
      </c>
      <c r="F37" s="65">
        <f t="shared" si="10"/>
        <v>132300</v>
      </c>
      <c r="G37" s="65">
        <f t="shared" si="10"/>
        <v>138915.00000000003</v>
      </c>
      <c r="H37" s="65">
        <f t="shared" si="10"/>
        <v>145860.75000000003</v>
      </c>
      <c r="I37" s="65">
        <f t="shared" si="10"/>
        <v>153153.78750000003</v>
      </c>
      <c r="J37" s="65">
        <f t="shared" si="10"/>
        <v>160811.47687500005</v>
      </c>
    </row>
    <row r="38" spans="1:10">
      <c r="A38" s="64"/>
      <c r="B38" s="155"/>
      <c r="C38" s="175"/>
      <c r="D38" s="65"/>
      <c r="E38" s="65"/>
      <c r="F38" s="65"/>
      <c r="G38" s="65"/>
      <c r="H38" s="65"/>
      <c r="I38" s="65"/>
      <c r="J38" s="65"/>
    </row>
    <row r="39" spans="1:10">
      <c r="A39" s="64"/>
      <c r="B39" s="155"/>
      <c r="C39" s="175"/>
      <c r="D39" s="65"/>
      <c r="E39" s="65"/>
      <c r="F39" s="65"/>
      <c r="G39" s="65"/>
      <c r="H39" s="65"/>
      <c r="I39" s="65"/>
      <c r="J39" s="65"/>
    </row>
    <row r="40" spans="1:10">
      <c r="A40" s="64"/>
      <c r="B40" s="155"/>
      <c r="C40" s="175"/>
      <c r="D40" s="65"/>
      <c r="E40" s="65"/>
      <c r="F40" s="65"/>
      <c r="G40" s="65"/>
      <c r="H40" s="65"/>
      <c r="I40" s="65"/>
      <c r="J40" s="65"/>
    </row>
    <row r="41" spans="1:10">
      <c r="A41" s="64"/>
      <c r="B41" s="155"/>
      <c r="C41" s="175"/>
      <c r="D41" s="65"/>
      <c r="E41" s="65"/>
      <c r="F41" s="65"/>
      <c r="G41" s="65"/>
      <c r="H41" s="65"/>
      <c r="I41" s="65"/>
      <c r="J41" s="65"/>
    </row>
    <row r="42" spans="1:10">
      <c r="A42" s="64"/>
      <c r="B42" s="155"/>
      <c r="C42" s="175"/>
      <c r="D42" s="65"/>
      <c r="E42" s="65"/>
      <c r="F42" s="65"/>
      <c r="G42" s="65"/>
      <c r="H42" s="65"/>
      <c r="I42" s="65"/>
      <c r="J42" s="65"/>
    </row>
    <row r="43" spans="1:10">
      <c r="A43" s="66" t="s">
        <v>317</v>
      </c>
      <c r="B43" s="66"/>
      <c r="C43" s="82"/>
      <c r="D43" s="82">
        <f>SUM(D37:D42)</f>
        <v>120000</v>
      </c>
      <c r="E43" s="82">
        <f t="shared" ref="E43:J43" si="11">SUM(E37:E42)</f>
        <v>126000</v>
      </c>
      <c r="F43" s="82">
        <f t="shared" si="11"/>
        <v>132300</v>
      </c>
      <c r="G43" s="82">
        <f t="shared" si="11"/>
        <v>138915.00000000003</v>
      </c>
      <c r="H43" s="82">
        <f t="shared" si="11"/>
        <v>145860.75000000003</v>
      </c>
      <c r="I43" s="82">
        <f t="shared" si="11"/>
        <v>153153.78750000003</v>
      </c>
      <c r="J43" s="82">
        <f t="shared" si="11"/>
        <v>160811.47687500005</v>
      </c>
    </row>
    <row r="44" spans="1:10">
      <c r="A44" s="66"/>
      <c r="B44" s="66"/>
      <c r="C44" s="82"/>
      <c r="D44" s="82"/>
      <c r="E44" s="82"/>
      <c r="F44" s="82"/>
      <c r="G44" s="82"/>
      <c r="H44" s="82"/>
      <c r="I44" s="82"/>
      <c r="J44" s="82"/>
    </row>
    <row r="45" spans="1:10">
      <c r="A45" s="66" t="s">
        <v>130</v>
      </c>
      <c r="B45" s="66"/>
      <c r="C45" s="82"/>
      <c r="D45" s="82">
        <f>D34+D43</f>
        <v>444000</v>
      </c>
      <c r="E45" s="82">
        <f t="shared" ref="E45:J45" si="12">E34+E43</f>
        <v>470925</v>
      </c>
      <c r="F45" s="82">
        <f t="shared" si="12"/>
        <v>499432.5</v>
      </c>
      <c r="G45" s="82">
        <f t="shared" si="12"/>
        <v>529613.43750000012</v>
      </c>
      <c r="H45" s="82">
        <f t="shared" si="12"/>
        <v>561563.88750000007</v>
      </c>
      <c r="I45" s="82">
        <f t="shared" si="12"/>
        <v>589642.08187500015</v>
      </c>
      <c r="J45" s="82">
        <f t="shared" si="12"/>
        <v>619124.18596875016</v>
      </c>
    </row>
    <row r="46" spans="1:10">
      <c r="A46" s="64"/>
      <c r="B46" s="64"/>
      <c r="C46" s="65"/>
      <c r="D46" s="65"/>
      <c r="E46" s="65"/>
      <c r="F46" s="65"/>
      <c r="G46" s="65"/>
      <c r="H46" s="65"/>
      <c r="I46" s="65"/>
      <c r="J46" s="65"/>
    </row>
    <row r="47" spans="1:10">
      <c r="A47" s="66" t="s">
        <v>129</v>
      </c>
      <c r="B47" s="66"/>
      <c r="C47" s="82"/>
      <c r="D47" s="82">
        <f t="shared" ref="D47:J47" si="13">D23-D45</f>
        <v>708000</v>
      </c>
      <c r="E47" s="82">
        <f t="shared" si="13"/>
        <v>814275.00000000023</v>
      </c>
      <c r="F47" s="82">
        <f t="shared" si="13"/>
        <v>929407.50000000023</v>
      </c>
      <c r="G47" s="82">
        <f t="shared" si="13"/>
        <v>1054017.5625000005</v>
      </c>
      <c r="H47" s="82">
        <f t="shared" si="13"/>
        <v>1188765.1125000007</v>
      </c>
      <c r="I47" s="82">
        <f t="shared" si="13"/>
        <v>1248203.368125001</v>
      </c>
      <c r="J47" s="82">
        <f t="shared" si="13"/>
        <v>1310613.5365312512</v>
      </c>
    </row>
    <row r="48" spans="1:10">
      <c r="A48" s="63"/>
      <c r="B48" s="63"/>
      <c r="C48" s="63"/>
      <c r="D48" s="63"/>
      <c r="E48" s="63"/>
      <c r="F48" s="63"/>
      <c r="G48" s="63"/>
      <c r="H48" s="63"/>
      <c r="I48" s="63"/>
      <c r="J48" s="63"/>
    </row>
    <row r="49" spans="1:10">
      <c r="A49" s="63"/>
    </row>
    <row r="51" spans="1:10">
      <c r="A51" s="423" t="s">
        <v>408</v>
      </c>
      <c r="B51" s="423"/>
      <c r="C51" s="423"/>
      <c r="D51" s="423"/>
      <c r="E51" s="423"/>
      <c r="F51" s="423"/>
      <c r="G51" s="423"/>
      <c r="H51" s="423"/>
      <c r="I51" s="423"/>
      <c r="J51" s="423"/>
    </row>
    <row r="53" spans="1:10">
      <c r="A53" t="s">
        <v>522</v>
      </c>
    </row>
    <row r="54" spans="1:10">
      <c r="A54">
        <v>1</v>
      </c>
      <c r="B54" t="s">
        <v>535</v>
      </c>
    </row>
    <row r="55" spans="1:10">
      <c r="A55">
        <v>2</v>
      </c>
      <c r="B55" t="s">
        <v>536</v>
      </c>
    </row>
    <row r="56" spans="1:10">
      <c r="A56">
        <v>3</v>
      </c>
      <c r="B56" s="63" t="s">
        <v>586</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AA956-64C3-44D8-A30A-98E1EB5E0A8D}">
  <sheetPr codeName="Sheet17"/>
  <dimension ref="A3:L183"/>
  <sheetViews>
    <sheetView workbookViewId="0">
      <selection sqref="A1:XFD1048576"/>
    </sheetView>
  </sheetViews>
  <sheetFormatPr defaultRowHeight="15"/>
  <cols>
    <col min="1" max="1" width="35.85546875" customWidth="1"/>
    <col min="2" max="2" width="10.5703125" customWidth="1"/>
    <col min="3" max="3" width="10.5703125" bestFit="1" customWidth="1"/>
    <col min="4" max="4" width="13.140625" customWidth="1"/>
    <col min="5" max="5" width="14" customWidth="1"/>
    <col min="6" max="7" width="13.85546875" customWidth="1"/>
    <col min="8" max="8" width="13.7109375" customWidth="1"/>
    <col min="9" max="10" width="16.85546875" bestFit="1" customWidth="1"/>
    <col min="11" max="12" width="11.7109375" bestFit="1" customWidth="1"/>
    <col min="15" max="15" width="10.140625" bestFit="1" customWidth="1"/>
  </cols>
  <sheetData>
    <row r="3" spans="1:8" ht="18.75">
      <c r="A3" s="424" t="s">
        <v>763</v>
      </c>
      <c r="B3" s="424"/>
      <c r="C3" s="424"/>
      <c r="D3" s="424"/>
      <c r="E3" s="424"/>
      <c r="F3" s="424"/>
      <c r="G3" s="424"/>
      <c r="H3" s="424"/>
    </row>
    <row r="4" spans="1:8" ht="18.75">
      <c r="A4" s="424" t="s">
        <v>571</v>
      </c>
      <c r="B4" s="424"/>
      <c r="C4" s="424"/>
      <c r="D4" s="424"/>
      <c r="E4" s="424"/>
      <c r="F4" s="424"/>
      <c r="G4" s="424"/>
      <c r="H4" s="424"/>
    </row>
    <row r="5" spans="1:8">
      <c r="A5" s="63" t="s">
        <v>161</v>
      </c>
      <c r="B5" s="168">
        <v>40</v>
      </c>
      <c r="C5" s="63" t="s">
        <v>455</v>
      </c>
      <c r="D5" s="63"/>
      <c r="E5" s="63"/>
      <c r="F5" s="63"/>
      <c r="G5" s="63"/>
      <c r="H5" s="63"/>
    </row>
    <row r="6" spans="1:8">
      <c r="A6" s="63" t="s">
        <v>162</v>
      </c>
      <c r="B6" s="193">
        <v>8</v>
      </c>
      <c r="C6" s="63"/>
      <c r="D6" s="63"/>
      <c r="E6" s="63"/>
      <c r="F6" s="63"/>
      <c r="G6" s="63"/>
      <c r="H6" s="63"/>
    </row>
    <row r="7" spans="1:8">
      <c r="A7" s="63"/>
      <c r="B7" s="193"/>
      <c r="C7" s="63"/>
      <c r="D7" s="63"/>
      <c r="E7" s="63"/>
      <c r="F7" s="63"/>
      <c r="G7" s="63"/>
      <c r="H7" s="63"/>
    </row>
    <row r="8" spans="1:8">
      <c r="A8" s="63"/>
      <c r="B8" s="193"/>
      <c r="C8" s="63"/>
      <c r="D8" s="63"/>
      <c r="E8" s="63"/>
      <c r="F8" s="63"/>
      <c r="G8" s="63"/>
      <c r="H8" s="63"/>
    </row>
    <row r="9" spans="1:8">
      <c r="A9" s="63"/>
      <c r="B9" s="63"/>
      <c r="C9" s="63"/>
      <c r="D9" s="63"/>
      <c r="E9" s="63"/>
      <c r="F9" s="63"/>
      <c r="G9" s="63"/>
      <c r="H9" s="63"/>
    </row>
    <row r="10" spans="1:8">
      <c r="A10" s="63"/>
      <c r="B10" s="120"/>
      <c r="C10" s="63"/>
      <c r="D10" s="63"/>
      <c r="E10" s="63"/>
      <c r="F10" s="63"/>
      <c r="G10" s="63"/>
      <c r="H10" s="63"/>
    </row>
    <row r="11" spans="1:8">
      <c r="A11" s="55" t="s">
        <v>0</v>
      </c>
      <c r="B11" s="56" t="s">
        <v>2</v>
      </c>
      <c r="C11" s="56" t="s">
        <v>3</v>
      </c>
      <c r="D11" s="56" t="s">
        <v>4</v>
      </c>
      <c r="E11" s="56" t="s">
        <v>5</v>
      </c>
      <c r="F11" s="56" t="s">
        <v>6</v>
      </c>
      <c r="G11" s="56" t="s">
        <v>169</v>
      </c>
      <c r="H11" s="56" t="s">
        <v>168</v>
      </c>
    </row>
    <row r="12" spans="1:8">
      <c r="A12" s="64" t="s">
        <v>170</v>
      </c>
      <c r="B12" s="217">
        <f>B32/($B$5*$B$6)</f>
        <v>138.509596875</v>
      </c>
      <c r="C12" s="217">
        <f t="shared" ref="C12:H12" si="0">C32/($B$5*$B$6)</f>
        <v>153.16899406250002</v>
      </c>
      <c r="D12" s="217">
        <f t="shared" si="0"/>
        <v>167.82839125000001</v>
      </c>
      <c r="E12" s="217">
        <f t="shared" si="0"/>
        <v>182.48778843750006</v>
      </c>
      <c r="F12" s="217">
        <f t="shared" si="0"/>
        <v>197.14718562500005</v>
      </c>
      <c r="G12" s="217">
        <f t="shared" si="0"/>
        <v>211.80658281250007</v>
      </c>
      <c r="H12" s="217">
        <f t="shared" si="0"/>
        <v>226.46598000000009</v>
      </c>
    </row>
    <row r="13" spans="1:8" hidden="1">
      <c r="A13" s="64" t="str">
        <f>'[6]10.Grain Production details'!A67</f>
        <v>Soybean</v>
      </c>
      <c r="B13" s="64">
        <f>'[6]10.Grain Production details'!B67</f>
        <v>0</v>
      </c>
      <c r="C13" s="64">
        <f>'[6]10.Grain Production details'!C67</f>
        <v>0</v>
      </c>
      <c r="D13" s="64">
        <f>'[6]10.Grain Production details'!D67</f>
        <v>0</v>
      </c>
      <c r="E13" s="64">
        <f>'[6]10.Grain Production details'!E67</f>
        <v>0</v>
      </c>
      <c r="F13" s="64">
        <f>'[6]10.Grain Production details'!F67</f>
        <v>0</v>
      </c>
      <c r="G13" s="64">
        <f>'[6]10.Grain Production details'!G67</f>
        <v>0</v>
      </c>
      <c r="H13" s="64">
        <f>'[6]10.Grain Production details'!H67</f>
        <v>0</v>
      </c>
    </row>
    <row r="14" spans="1:8" hidden="1">
      <c r="A14" s="64" t="str">
        <f>'[6]10.Grain Production details'!A68</f>
        <v>Red Gram/Tur</v>
      </c>
      <c r="B14" s="64">
        <f>'[6]10.Grain Production details'!B68</f>
        <v>0</v>
      </c>
      <c r="C14" s="64">
        <f>'[6]10.Grain Production details'!C68</f>
        <v>0</v>
      </c>
      <c r="D14" s="64">
        <f>'[6]10.Grain Production details'!D68</f>
        <v>0</v>
      </c>
      <c r="E14" s="64">
        <f>'[6]10.Grain Production details'!E68</f>
        <v>0</v>
      </c>
      <c r="F14" s="64">
        <f>'[6]10.Grain Production details'!F68</f>
        <v>0</v>
      </c>
      <c r="G14" s="64">
        <f>'[6]10.Grain Production details'!G68</f>
        <v>0</v>
      </c>
      <c r="H14" s="64">
        <f>'[6]10.Grain Production details'!H68</f>
        <v>0</v>
      </c>
    </row>
    <row r="15" spans="1:8" hidden="1">
      <c r="A15" s="64" t="str">
        <f>'[6]10.Grain Production details'!A69</f>
        <v>Paddy/Rice</v>
      </c>
      <c r="B15" s="64">
        <f>'[6]10.Grain Production details'!B69</f>
        <v>0</v>
      </c>
      <c r="C15" s="64">
        <f>'[6]10.Grain Production details'!C69</f>
        <v>0</v>
      </c>
      <c r="D15" s="64">
        <f>'[6]10.Grain Production details'!D69</f>
        <v>0</v>
      </c>
      <c r="E15" s="64">
        <f>'[6]10.Grain Production details'!E69</f>
        <v>0</v>
      </c>
      <c r="F15" s="64">
        <f>'[6]10.Grain Production details'!F69</f>
        <v>0</v>
      </c>
      <c r="G15" s="64">
        <f>'[6]10.Grain Production details'!G69</f>
        <v>0</v>
      </c>
      <c r="H15" s="64">
        <f>'[6]10.Grain Production details'!H69</f>
        <v>0</v>
      </c>
    </row>
    <row r="16" spans="1:8" hidden="1">
      <c r="A16" s="64" t="str">
        <f>'[6]10.Grain Production details'!A70</f>
        <v>Green Gram/ Moong</v>
      </c>
      <c r="B16" s="64">
        <f>'[6]10.Grain Production details'!B70</f>
        <v>0</v>
      </c>
      <c r="C16" s="64">
        <f>'[6]10.Grain Production details'!C70</f>
        <v>0</v>
      </c>
      <c r="D16" s="64">
        <f>'[6]10.Grain Production details'!D70</f>
        <v>0</v>
      </c>
      <c r="E16" s="64">
        <f>'[6]10.Grain Production details'!E70</f>
        <v>0</v>
      </c>
      <c r="F16" s="64">
        <f>'[6]10.Grain Production details'!F70</f>
        <v>0</v>
      </c>
      <c r="G16" s="64">
        <f>'[6]10.Grain Production details'!G70</f>
        <v>0</v>
      </c>
      <c r="H16" s="64">
        <f>'[6]10.Grain Production details'!H70</f>
        <v>0</v>
      </c>
    </row>
    <row r="17" spans="1:8" hidden="1">
      <c r="A17" s="64" t="str">
        <f>'[6]10.Grain Production details'!A71</f>
        <v>Maize</v>
      </c>
      <c r="B17" s="64">
        <f>'[6]10.Grain Production details'!B71</f>
        <v>0</v>
      </c>
      <c r="C17" s="64">
        <f>'[6]10.Grain Production details'!C71</f>
        <v>0</v>
      </c>
      <c r="D17" s="64">
        <f>'[6]10.Grain Production details'!D71</f>
        <v>0</v>
      </c>
      <c r="E17" s="64">
        <f>'[6]10.Grain Production details'!E71</f>
        <v>0</v>
      </c>
      <c r="F17" s="64">
        <f>'[6]10.Grain Production details'!F71</f>
        <v>0</v>
      </c>
      <c r="G17" s="64">
        <f>'[6]10.Grain Production details'!G71</f>
        <v>0</v>
      </c>
      <c r="H17" s="64">
        <f>'[6]10.Grain Production details'!H71</f>
        <v>0</v>
      </c>
    </row>
    <row r="18" spans="1:8" hidden="1">
      <c r="A18" s="64" t="str">
        <f>'[6]10.Grain Production details'!A72</f>
        <v>Black Gram/Udid</v>
      </c>
      <c r="B18" s="64">
        <f>'[6]10.Grain Production details'!B72</f>
        <v>0</v>
      </c>
      <c r="C18" s="64">
        <f>'[6]10.Grain Production details'!C72</f>
        <v>0</v>
      </c>
      <c r="D18" s="64">
        <f>'[6]10.Grain Production details'!D72</f>
        <v>0</v>
      </c>
      <c r="E18" s="64">
        <f>'[6]10.Grain Production details'!E72</f>
        <v>0</v>
      </c>
      <c r="F18" s="64">
        <f>'[6]10.Grain Production details'!F72</f>
        <v>0</v>
      </c>
      <c r="G18" s="64">
        <f>'[6]10.Grain Production details'!G72</f>
        <v>0</v>
      </c>
      <c r="H18" s="64">
        <f>'[6]10.Grain Production details'!H72</f>
        <v>0</v>
      </c>
    </row>
    <row r="19" spans="1:8" hidden="1">
      <c r="A19" s="64" t="str">
        <f>'[6]10.Grain Production details'!A73</f>
        <v>Bajra</v>
      </c>
      <c r="B19" s="64">
        <f>'[6]10.Grain Production details'!B73</f>
        <v>0</v>
      </c>
      <c r="C19" s="64">
        <f>'[6]10.Grain Production details'!C73</f>
        <v>0</v>
      </c>
      <c r="D19" s="64">
        <f>'[6]10.Grain Production details'!D73</f>
        <v>0</v>
      </c>
      <c r="E19" s="64">
        <f>'[6]10.Grain Production details'!E73</f>
        <v>0</v>
      </c>
      <c r="F19" s="64">
        <f>'[6]10.Grain Production details'!F73</f>
        <v>0</v>
      </c>
      <c r="G19" s="64">
        <f>'[6]10.Grain Production details'!G73</f>
        <v>0</v>
      </c>
      <c r="H19" s="64">
        <f>'[6]10.Grain Production details'!H73</f>
        <v>0</v>
      </c>
    </row>
    <row r="20" spans="1:8" hidden="1">
      <c r="A20" s="64" t="str">
        <f>'[6]10.Grain Production details'!A74</f>
        <v>Jawar</v>
      </c>
      <c r="B20" s="64">
        <f>'[6]10.Grain Production details'!B74</f>
        <v>3880.5</v>
      </c>
      <c r="C20" s="64">
        <f>'[6]10.Grain Production details'!C74</f>
        <v>4527.25</v>
      </c>
      <c r="D20" s="64">
        <f>'[6]10.Grain Production details'!D74</f>
        <v>5174</v>
      </c>
      <c r="E20" s="64">
        <f>'[6]10.Grain Production details'!E74</f>
        <v>5820.75</v>
      </c>
      <c r="F20" s="64">
        <f>'[6]10.Grain Production details'!F74</f>
        <v>6467.5</v>
      </c>
      <c r="G20" s="64">
        <f>'[6]10.Grain Production details'!G74</f>
        <v>7114.25</v>
      </c>
      <c r="H20" s="64">
        <f>'[6]10.Grain Production details'!H74</f>
        <v>7761.0000000000009</v>
      </c>
    </row>
    <row r="21" spans="1:8" hidden="1">
      <c r="A21" s="64" t="str">
        <f>'[6]10.Grain Production details'!A75</f>
        <v>Sunflower</v>
      </c>
      <c r="B21" s="64">
        <f>'[6]10.Grain Production details'!B75</f>
        <v>0</v>
      </c>
      <c r="C21" s="64">
        <f>'[6]10.Grain Production details'!C75</f>
        <v>0</v>
      </c>
      <c r="D21" s="64">
        <f>'[6]10.Grain Production details'!D75</f>
        <v>0</v>
      </c>
      <c r="E21" s="64">
        <f>'[6]10.Grain Production details'!E75</f>
        <v>0</v>
      </c>
      <c r="F21" s="64">
        <f>'[6]10.Grain Production details'!F75</f>
        <v>0</v>
      </c>
      <c r="G21" s="64">
        <f>'[6]10.Grain Production details'!G75</f>
        <v>0</v>
      </c>
      <c r="H21" s="64">
        <f>'[6]10.Grain Production details'!H75</f>
        <v>0</v>
      </c>
    </row>
    <row r="22" spans="1:8">
      <c r="A22" s="64" t="str">
        <f>'[6]10.Grain Production details'!A42</f>
        <v>Soybean</v>
      </c>
      <c r="B22" s="64">
        <f>'[6]10.Grain Production details'!B42</f>
        <v>13568.815000000001</v>
      </c>
      <c r="C22" s="64">
        <f>'[6]10.Grain Production details'!C42</f>
        <v>14925.696500000002</v>
      </c>
      <c r="D22" s="64">
        <f>'[6]10.Grain Production details'!D42</f>
        <v>16282.578000000003</v>
      </c>
      <c r="E22" s="64">
        <f>'[6]10.Grain Production details'!E42</f>
        <v>17639.459500000004</v>
      </c>
      <c r="F22" s="64">
        <f>'[6]10.Grain Production details'!F42</f>
        <v>18996.341000000004</v>
      </c>
      <c r="G22" s="64">
        <f>'[6]10.Grain Production details'!G42</f>
        <v>20353.222500000003</v>
      </c>
      <c r="H22" s="64">
        <f>'[6]10.Grain Production details'!H42</f>
        <v>21710.104000000007</v>
      </c>
    </row>
    <row r="23" spans="1:8">
      <c r="A23" s="64" t="str">
        <f>'[6]10.Grain Production details'!A43</f>
        <v>Red Gram/Tur</v>
      </c>
      <c r="B23" s="64">
        <f>'[6]10.Grain Production details'!B43</f>
        <v>8873.41</v>
      </c>
      <c r="C23" s="64">
        <f>'[6]10.Grain Production details'!C43</f>
        <v>9760.7510000000002</v>
      </c>
      <c r="D23" s="64">
        <f>'[6]10.Grain Production details'!D43</f>
        <v>10648.092000000001</v>
      </c>
      <c r="E23" s="64">
        <f>'[6]10.Grain Production details'!E43</f>
        <v>11535.433000000003</v>
      </c>
      <c r="F23" s="64">
        <f>'[6]10.Grain Production details'!F43</f>
        <v>12422.774000000003</v>
      </c>
      <c r="G23" s="64">
        <f>'[6]10.Grain Production details'!G43</f>
        <v>13310.115000000003</v>
      </c>
      <c r="H23" s="64">
        <f>'[6]10.Grain Production details'!H43</f>
        <v>14197.456000000004</v>
      </c>
    </row>
    <row r="24" spans="1:8" hidden="1">
      <c r="A24" s="64" t="str">
        <f>'[6]10.Grain Production details'!A44</f>
        <v>Paddy/Rice</v>
      </c>
      <c r="B24" s="64">
        <f>'[6]10.Grain Production details'!B44</f>
        <v>0</v>
      </c>
      <c r="C24" s="64">
        <f>'[6]10.Grain Production details'!C44</f>
        <v>0</v>
      </c>
      <c r="D24" s="64">
        <f>'[6]10.Grain Production details'!D44</f>
        <v>0</v>
      </c>
      <c r="E24" s="64">
        <f>'[6]10.Grain Production details'!E44</f>
        <v>0</v>
      </c>
      <c r="F24" s="64">
        <f>'[6]10.Grain Production details'!F44</f>
        <v>0</v>
      </c>
      <c r="G24" s="64">
        <f>'[6]10.Grain Production details'!G44</f>
        <v>0</v>
      </c>
      <c r="H24" s="64">
        <f>'[6]10.Grain Production details'!H44</f>
        <v>0</v>
      </c>
    </row>
    <row r="25" spans="1:8">
      <c r="A25" s="64" t="str">
        <f>'[6]10.Grain Production details'!A45</f>
        <v>Green Gram/ Moong</v>
      </c>
      <c r="B25" s="64">
        <f>'[6]10.Grain Production details'!B45</f>
        <v>4436.7049999999999</v>
      </c>
      <c r="C25" s="64">
        <f>'[6]10.Grain Production details'!C45</f>
        <v>4880.3755000000001</v>
      </c>
      <c r="D25" s="64">
        <f>'[6]10.Grain Production details'!D45</f>
        <v>5324.0460000000003</v>
      </c>
      <c r="E25" s="64">
        <f>'[6]10.Grain Production details'!E45</f>
        <v>5767.7165000000014</v>
      </c>
      <c r="F25" s="64">
        <f>'[6]10.Grain Production details'!F45</f>
        <v>6211.3870000000015</v>
      </c>
      <c r="G25" s="64">
        <f>'[6]10.Grain Production details'!G45</f>
        <v>6655.0575000000017</v>
      </c>
      <c r="H25" s="64">
        <f>'[6]10.Grain Production details'!H45</f>
        <v>7098.7280000000019</v>
      </c>
    </row>
    <row r="26" spans="1:8" hidden="1">
      <c r="A26" s="64" t="str">
        <f>'[6]10.Grain Production details'!A46</f>
        <v>Maize</v>
      </c>
      <c r="B26" s="64">
        <f>'[6]10.Grain Production details'!B46</f>
        <v>0</v>
      </c>
      <c r="C26" s="64">
        <f>'[6]10.Grain Production details'!C46</f>
        <v>0</v>
      </c>
      <c r="D26" s="64">
        <f>'[6]10.Grain Production details'!D46</f>
        <v>0</v>
      </c>
      <c r="E26" s="64">
        <f>'[6]10.Grain Production details'!E46</f>
        <v>0</v>
      </c>
      <c r="F26" s="64">
        <f>'[6]10.Grain Production details'!F46</f>
        <v>0</v>
      </c>
      <c r="G26" s="64">
        <f>'[6]10.Grain Production details'!G46</f>
        <v>0</v>
      </c>
      <c r="H26" s="64">
        <f>'[6]10.Grain Production details'!H46</f>
        <v>0</v>
      </c>
    </row>
    <row r="27" spans="1:8">
      <c r="A27" s="64" t="str">
        <f>'[6]10.Grain Production details'!A47</f>
        <v>Black Gram/Udid</v>
      </c>
      <c r="B27" s="64">
        <f>'[6]10.Grain Production details'!B47</f>
        <v>4436.7049999999999</v>
      </c>
      <c r="C27" s="64">
        <f>'[6]10.Grain Production details'!C47</f>
        <v>4880.3755000000001</v>
      </c>
      <c r="D27" s="64">
        <f>'[6]10.Grain Production details'!D47</f>
        <v>5324.0460000000003</v>
      </c>
      <c r="E27" s="64">
        <f>'[6]10.Grain Production details'!E47</f>
        <v>5767.7165000000014</v>
      </c>
      <c r="F27" s="64">
        <f>'[6]10.Grain Production details'!F47</f>
        <v>6211.3870000000015</v>
      </c>
      <c r="G27" s="64">
        <f>'[6]10.Grain Production details'!G47</f>
        <v>6655.0575000000017</v>
      </c>
      <c r="H27" s="64">
        <f>'[6]10.Grain Production details'!H47</f>
        <v>7098.7280000000019</v>
      </c>
    </row>
    <row r="28" spans="1:8" hidden="1">
      <c r="A28" s="64" t="str">
        <f>'[6]10.Grain Production details'!A51</f>
        <v>Wheat</v>
      </c>
      <c r="B28" s="64">
        <f>'[6]10.Grain Production details'!B51</f>
        <v>0</v>
      </c>
      <c r="C28" s="64">
        <f>'[6]10.Grain Production details'!C51</f>
        <v>0</v>
      </c>
      <c r="D28" s="64">
        <f>'[6]10.Grain Production details'!D51</f>
        <v>0</v>
      </c>
      <c r="E28" s="64">
        <f>'[6]10.Grain Production details'!E51</f>
        <v>0</v>
      </c>
      <c r="F28" s="64">
        <f>'[6]10.Grain Production details'!F51</f>
        <v>0</v>
      </c>
      <c r="G28" s="64">
        <f>'[6]10.Grain Production details'!G51</f>
        <v>0</v>
      </c>
      <c r="H28" s="64">
        <f>'[6]10.Grain Production details'!H51</f>
        <v>0</v>
      </c>
    </row>
    <row r="29" spans="1:8">
      <c r="A29" s="64" t="str">
        <f>'[6]10.Grain Production details'!A52</f>
        <v>Bengal Gram/Channa</v>
      </c>
      <c r="B29" s="64">
        <f>'[6]10.Grain Production details'!B52</f>
        <v>9126.9359999999997</v>
      </c>
      <c r="C29" s="64">
        <f>'[6]10.Grain Production details'!C52</f>
        <v>10039.6296</v>
      </c>
      <c r="D29" s="64">
        <f>'[6]10.Grain Production details'!D52</f>
        <v>10952.323200000001</v>
      </c>
      <c r="E29" s="64">
        <f>'[6]10.Grain Production details'!E52</f>
        <v>11865.016800000001</v>
      </c>
      <c r="F29" s="64">
        <f>'[6]10.Grain Production details'!F52</f>
        <v>12777.710400000004</v>
      </c>
      <c r="G29" s="64">
        <f>'[6]10.Grain Production details'!G52</f>
        <v>13690.404000000004</v>
      </c>
      <c r="H29" s="64">
        <f>'[6]10.Grain Production details'!H52</f>
        <v>14603.097600000005</v>
      </c>
    </row>
    <row r="30" spans="1:8" hidden="1">
      <c r="A30" s="64" t="str">
        <f>'[6]10.Grain Production details'!A84</f>
        <v>Groundnut</v>
      </c>
      <c r="B30" s="64">
        <f>'[6]10.Grain Production details'!B84</f>
        <v>0</v>
      </c>
      <c r="C30" s="64">
        <f>'[6]10.Grain Production details'!C84</f>
        <v>0</v>
      </c>
      <c r="D30" s="64">
        <f>'[6]10.Grain Production details'!D84</f>
        <v>0</v>
      </c>
      <c r="E30" s="64">
        <f>'[6]10.Grain Production details'!E84</f>
        <v>0</v>
      </c>
      <c r="F30" s="64">
        <f>'[6]10.Grain Production details'!F84</f>
        <v>0</v>
      </c>
      <c r="G30" s="64">
        <f>'[6]10.Grain Production details'!G84</f>
        <v>0</v>
      </c>
      <c r="H30" s="64">
        <f>'[6]10.Grain Production details'!H84</f>
        <v>0</v>
      </c>
    </row>
    <row r="31" spans="1:8" hidden="1">
      <c r="A31" s="64">
        <f>'[6]10.Grain Production details'!A85</f>
        <v>0</v>
      </c>
      <c r="B31" s="64">
        <f>'[6]10.Grain Production details'!B85</f>
        <v>0</v>
      </c>
      <c r="C31" s="64">
        <f>'[6]10.Grain Production details'!C85</f>
        <v>0</v>
      </c>
      <c r="D31" s="64">
        <f>'[6]10.Grain Production details'!D85</f>
        <v>0</v>
      </c>
      <c r="E31" s="64">
        <f>'[6]10.Grain Production details'!E85</f>
        <v>0</v>
      </c>
      <c r="F31" s="64">
        <f>'[6]10.Grain Production details'!F85</f>
        <v>0</v>
      </c>
      <c r="G31" s="64">
        <f>'[6]10.Grain Production details'!G85</f>
        <v>0</v>
      </c>
      <c r="H31" s="64">
        <f>'[6]10.Grain Production details'!H85</f>
        <v>0</v>
      </c>
    </row>
    <row r="32" spans="1:8">
      <c r="A32" s="64" t="s">
        <v>446</v>
      </c>
      <c r="B32" s="65">
        <f>SUM(B13:B31)</f>
        <v>44323.071000000004</v>
      </c>
      <c r="C32" s="65">
        <f t="shared" ref="C32:H32" si="1">SUM(C13:C31)</f>
        <v>49014.078100000006</v>
      </c>
      <c r="D32" s="65">
        <f t="shared" si="1"/>
        <v>53705.085200000001</v>
      </c>
      <c r="E32" s="65">
        <f t="shared" si="1"/>
        <v>58396.092300000018</v>
      </c>
      <c r="F32" s="65">
        <f t="shared" si="1"/>
        <v>63087.099400000014</v>
      </c>
      <c r="G32" s="65">
        <f t="shared" si="1"/>
        <v>67778.106500000024</v>
      </c>
      <c r="H32" s="65">
        <f t="shared" si="1"/>
        <v>72469.113600000026</v>
      </c>
    </row>
    <row r="33" spans="1:8">
      <c r="A33" s="222" t="s">
        <v>165</v>
      </c>
      <c r="B33" s="194">
        <v>0.9</v>
      </c>
      <c r="C33" s="194">
        <f>B33</f>
        <v>0.9</v>
      </c>
      <c r="D33" s="194">
        <f t="shared" ref="D33:H33" si="2">C33</f>
        <v>0.9</v>
      </c>
      <c r="E33" s="194">
        <f t="shared" si="2"/>
        <v>0.9</v>
      </c>
      <c r="F33" s="194">
        <f t="shared" si="2"/>
        <v>0.9</v>
      </c>
      <c r="G33" s="194">
        <f t="shared" si="2"/>
        <v>0.9</v>
      </c>
      <c r="H33" s="194">
        <f t="shared" si="2"/>
        <v>0.9</v>
      </c>
    </row>
    <row r="34" spans="1:8">
      <c r="A34" s="64" t="s">
        <v>456</v>
      </c>
      <c r="B34" s="121">
        <f>1-B33</f>
        <v>9.9999999999999978E-2</v>
      </c>
      <c r="C34" s="121">
        <f t="shared" ref="C34:H34" si="3">1-C33</f>
        <v>9.9999999999999978E-2</v>
      </c>
      <c r="D34" s="121">
        <f t="shared" si="3"/>
        <v>9.9999999999999978E-2</v>
      </c>
      <c r="E34" s="121">
        <f t="shared" si="3"/>
        <v>9.9999999999999978E-2</v>
      </c>
      <c r="F34" s="121">
        <f t="shared" si="3"/>
        <v>9.9999999999999978E-2</v>
      </c>
      <c r="G34" s="121">
        <f t="shared" si="3"/>
        <v>9.9999999999999978E-2</v>
      </c>
      <c r="H34" s="121">
        <f t="shared" si="3"/>
        <v>9.9999999999999978E-2</v>
      </c>
    </row>
    <row r="35" spans="1:8">
      <c r="A35" s="66" t="s">
        <v>165</v>
      </c>
      <c r="B35" s="179">
        <f>B32*B33</f>
        <v>39890.763900000005</v>
      </c>
      <c r="C35" s="179">
        <f t="shared" ref="C35:H35" si="4">C32*C33</f>
        <v>44112.670290000009</v>
      </c>
      <c r="D35" s="179">
        <f t="shared" si="4"/>
        <v>48334.576680000006</v>
      </c>
      <c r="E35" s="179">
        <f t="shared" si="4"/>
        <v>52556.483070000017</v>
      </c>
      <c r="F35" s="179">
        <f t="shared" si="4"/>
        <v>56778.389460000013</v>
      </c>
      <c r="G35" s="179">
        <f t="shared" si="4"/>
        <v>61000.295850000024</v>
      </c>
      <c r="H35" s="179">
        <f t="shared" si="4"/>
        <v>65222.202240000028</v>
      </c>
    </row>
    <row r="36" spans="1:8">
      <c r="A36" s="66" t="s">
        <v>166</v>
      </c>
      <c r="B36" s="82"/>
      <c r="C36" s="82"/>
      <c r="D36" s="82"/>
      <c r="E36" s="82"/>
      <c r="F36" s="82"/>
      <c r="G36" s="82"/>
      <c r="H36" s="82"/>
    </row>
    <row r="37" spans="1:8" hidden="1">
      <c r="A37" s="64" t="str">
        <f t="shared" ref="A37:A55" si="5">A13</f>
        <v>Soybean</v>
      </c>
      <c r="B37" s="65">
        <f t="shared" ref="B37:H52" si="6">B13*$B$34</f>
        <v>0</v>
      </c>
      <c r="C37" s="65">
        <f t="shared" si="6"/>
        <v>0</v>
      </c>
      <c r="D37" s="65">
        <f t="shared" si="6"/>
        <v>0</v>
      </c>
      <c r="E37" s="65">
        <f t="shared" si="6"/>
        <v>0</v>
      </c>
      <c r="F37" s="65">
        <f t="shared" si="6"/>
        <v>0</v>
      </c>
      <c r="G37" s="65">
        <f t="shared" si="6"/>
        <v>0</v>
      </c>
      <c r="H37" s="65">
        <f t="shared" si="6"/>
        <v>0</v>
      </c>
    </row>
    <row r="38" spans="1:8" hidden="1">
      <c r="A38" s="64" t="str">
        <f t="shared" si="5"/>
        <v>Red Gram/Tur</v>
      </c>
      <c r="B38" s="65">
        <f t="shared" si="6"/>
        <v>0</v>
      </c>
      <c r="C38" s="65">
        <f t="shared" ref="C38:C55" si="7">C14*$C$34</f>
        <v>0</v>
      </c>
      <c r="D38" s="65">
        <f t="shared" ref="D38:D55" si="8">D14*$D$34</f>
        <v>0</v>
      </c>
      <c r="E38" s="65">
        <f t="shared" ref="E38:E55" si="9">E14*$E$34</f>
        <v>0</v>
      </c>
      <c r="F38" s="65">
        <f t="shared" ref="F38:F55" si="10">F14*$F$34</f>
        <v>0</v>
      </c>
      <c r="G38" s="65">
        <f t="shared" ref="G38:G55" si="11">G14*$G$34</f>
        <v>0</v>
      </c>
      <c r="H38" s="65">
        <f t="shared" ref="H38:H55" si="12">H14*$H$34</f>
        <v>0</v>
      </c>
    </row>
    <row r="39" spans="1:8" hidden="1">
      <c r="A39" s="64" t="str">
        <f t="shared" si="5"/>
        <v>Paddy/Rice</v>
      </c>
      <c r="B39" s="65">
        <f t="shared" si="6"/>
        <v>0</v>
      </c>
      <c r="C39" s="65">
        <f t="shared" si="7"/>
        <v>0</v>
      </c>
      <c r="D39" s="65">
        <f t="shared" si="8"/>
        <v>0</v>
      </c>
      <c r="E39" s="65">
        <f t="shared" si="9"/>
        <v>0</v>
      </c>
      <c r="F39" s="65">
        <f t="shared" si="10"/>
        <v>0</v>
      </c>
      <c r="G39" s="65">
        <f t="shared" si="11"/>
        <v>0</v>
      </c>
      <c r="H39" s="65">
        <f t="shared" si="12"/>
        <v>0</v>
      </c>
    </row>
    <row r="40" spans="1:8" hidden="1">
      <c r="A40" s="64" t="str">
        <f t="shared" si="5"/>
        <v>Green Gram/ Moong</v>
      </c>
      <c r="B40" s="65">
        <f t="shared" si="6"/>
        <v>0</v>
      </c>
      <c r="C40" s="65">
        <f t="shared" si="7"/>
        <v>0</v>
      </c>
      <c r="D40" s="65">
        <f t="shared" si="8"/>
        <v>0</v>
      </c>
      <c r="E40" s="65">
        <f t="shared" si="9"/>
        <v>0</v>
      </c>
      <c r="F40" s="65">
        <f t="shared" si="10"/>
        <v>0</v>
      </c>
      <c r="G40" s="65">
        <f t="shared" si="11"/>
        <v>0</v>
      </c>
      <c r="H40" s="65">
        <f t="shared" si="12"/>
        <v>0</v>
      </c>
    </row>
    <row r="41" spans="1:8" hidden="1">
      <c r="A41" s="64" t="str">
        <f t="shared" si="5"/>
        <v>Maize</v>
      </c>
      <c r="B41" s="65">
        <f t="shared" si="6"/>
        <v>0</v>
      </c>
      <c r="C41" s="65">
        <f t="shared" si="7"/>
        <v>0</v>
      </c>
      <c r="D41" s="65">
        <f t="shared" si="8"/>
        <v>0</v>
      </c>
      <c r="E41" s="65">
        <f t="shared" si="9"/>
        <v>0</v>
      </c>
      <c r="F41" s="65">
        <f t="shared" si="10"/>
        <v>0</v>
      </c>
      <c r="G41" s="65">
        <f t="shared" si="11"/>
        <v>0</v>
      </c>
      <c r="H41" s="65">
        <f t="shared" si="12"/>
        <v>0</v>
      </c>
    </row>
    <row r="42" spans="1:8" hidden="1">
      <c r="A42" s="64" t="str">
        <f t="shared" si="5"/>
        <v>Black Gram/Udid</v>
      </c>
      <c r="B42" s="65">
        <f t="shared" si="6"/>
        <v>0</v>
      </c>
      <c r="C42" s="65">
        <f t="shared" si="7"/>
        <v>0</v>
      </c>
      <c r="D42" s="65">
        <f t="shared" si="8"/>
        <v>0</v>
      </c>
      <c r="E42" s="65">
        <f t="shared" si="9"/>
        <v>0</v>
      </c>
      <c r="F42" s="65">
        <f t="shared" si="10"/>
        <v>0</v>
      </c>
      <c r="G42" s="65">
        <f t="shared" si="11"/>
        <v>0</v>
      </c>
      <c r="H42" s="65">
        <f t="shared" si="12"/>
        <v>0</v>
      </c>
    </row>
    <row r="43" spans="1:8" hidden="1">
      <c r="A43" s="64" t="str">
        <f t="shared" si="5"/>
        <v>Bajra</v>
      </c>
      <c r="B43" s="65">
        <f t="shared" si="6"/>
        <v>0</v>
      </c>
      <c r="C43" s="65">
        <f t="shared" si="7"/>
        <v>0</v>
      </c>
      <c r="D43" s="65">
        <f t="shared" si="8"/>
        <v>0</v>
      </c>
      <c r="E43" s="65">
        <f t="shared" si="9"/>
        <v>0</v>
      </c>
      <c r="F43" s="65">
        <f t="shared" si="10"/>
        <v>0</v>
      </c>
      <c r="G43" s="65">
        <f t="shared" si="11"/>
        <v>0</v>
      </c>
      <c r="H43" s="65">
        <f t="shared" si="12"/>
        <v>0</v>
      </c>
    </row>
    <row r="44" spans="1:8" hidden="1">
      <c r="A44" s="64" t="str">
        <f t="shared" si="5"/>
        <v>Jawar</v>
      </c>
      <c r="B44" s="65">
        <f t="shared" si="6"/>
        <v>388.0499999999999</v>
      </c>
      <c r="C44" s="65">
        <f t="shared" si="7"/>
        <v>452.72499999999991</v>
      </c>
      <c r="D44" s="65">
        <f t="shared" si="8"/>
        <v>517.39999999999986</v>
      </c>
      <c r="E44" s="65">
        <f t="shared" si="9"/>
        <v>582.07499999999982</v>
      </c>
      <c r="F44" s="65">
        <f t="shared" si="10"/>
        <v>646.74999999999989</v>
      </c>
      <c r="G44" s="65">
        <f t="shared" si="11"/>
        <v>711.42499999999984</v>
      </c>
      <c r="H44" s="65">
        <f t="shared" si="12"/>
        <v>776.09999999999991</v>
      </c>
    </row>
    <row r="45" spans="1:8" hidden="1">
      <c r="A45" s="64" t="str">
        <f t="shared" si="5"/>
        <v>Sunflower</v>
      </c>
      <c r="B45" s="65">
        <f t="shared" si="6"/>
        <v>0</v>
      </c>
      <c r="C45" s="65">
        <f t="shared" si="7"/>
        <v>0</v>
      </c>
      <c r="D45" s="65">
        <f t="shared" si="8"/>
        <v>0</v>
      </c>
      <c r="E45" s="65">
        <f t="shared" si="9"/>
        <v>0</v>
      </c>
      <c r="F45" s="65">
        <f t="shared" si="10"/>
        <v>0</v>
      </c>
      <c r="G45" s="65">
        <f t="shared" si="11"/>
        <v>0</v>
      </c>
      <c r="H45" s="65">
        <f t="shared" si="12"/>
        <v>0</v>
      </c>
    </row>
    <row r="46" spans="1:8">
      <c r="A46" s="64" t="str">
        <f t="shared" si="5"/>
        <v>Soybean</v>
      </c>
      <c r="B46" s="65">
        <f t="shared" si="6"/>
        <v>1356.8814999999997</v>
      </c>
      <c r="C46" s="65">
        <f t="shared" si="7"/>
        <v>1492.5696499999999</v>
      </c>
      <c r="D46" s="65">
        <f t="shared" si="8"/>
        <v>1628.2577999999999</v>
      </c>
      <c r="E46" s="65">
        <f t="shared" si="9"/>
        <v>1763.94595</v>
      </c>
      <c r="F46" s="65">
        <f t="shared" si="10"/>
        <v>1899.6341</v>
      </c>
      <c r="G46" s="65">
        <f t="shared" si="11"/>
        <v>2035.3222499999999</v>
      </c>
      <c r="H46" s="65">
        <f t="shared" si="12"/>
        <v>2171.0104000000001</v>
      </c>
    </row>
    <row r="47" spans="1:8">
      <c r="A47" s="64" t="str">
        <f t="shared" si="5"/>
        <v>Red Gram/Tur</v>
      </c>
      <c r="B47" s="65">
        <f t="shared" si="6"/>
        <v>887.34099999999978</v>
      </c>
      <c r="C47" s="65">
        <f t="shared" si="7"/>
        <v>976.07509999999979</v>
      </c>
      <c r="D47" s="65">
        <f t="shared" si="8"/>
        <v>1064.8091999999999</v>
      </c>
      <c r="E47" s="65">
        <f t="shared" si="9"/>
        <v>1153.5433</v>
      </c>
      <c r="F47" s="65">
        <f t="shared" si="10"/>
        <v>1242.2773999999999</v>
      </c>
      <c r="G47" s="65">
        <f t="shared" si="11"/>
        <v>1331.0115000000001</v>
      </c>
      <c r="H47" s="65">
        <f t="shared" si="12"/>
        <v>1419.7456</v>
      </c>
    </row>
    <row r="48" spans="1:8" hidden="1">
      <c r="A48" s="64" t="str">
        <f t="shared" si="5"/>
        <v>Paddy/Rice</v>
      </c>
      <c r="B48" s="65">
        <f t="shared" si="6"/>
        <v>0</v>
      </c>
      <c r="C48" s="65">
        <f t="shared" si="7"/>
        <v>0</v>
      </c>
      <c r="D48" s="65">
        <f t="shared" si="8"/>
        <v>0</v>
      </c>
      <c r="E48" s="65">
        <f t="shared" si="9"/>
        <v>0</v>
      </c>
      <c r="F48" s="65">
        <f t="shared" si="10"/>
        <v>0</v>
      </c>
      <c r="G48" s="65">
        <f t="shared" si="11"/>
        <v>0</v>
      </c>
      <c r="H48" s="65">
        <f t="shared" si="12"/>
        <v>0</v>
      </c>
    </row>
    <row r="49" spans="1:8">
      <c r="A49" s="64" t="str">
        <f t="shared" si="5"/>
        <v>Green Gram/ Moong</v>
      </c>
      <c r="B49" s="65">
        <f t="shared" si="6"/>
        <v>443.67049999999989</v>
      </c>
      <c r="C49" s="65">
        <f t="shared" si="7"/>
        <v>488.0375499999999</v>
      </c>
      <c r="D49" s="65">
        <f t="shared" si="8"/>
        <v>532.40459999999996</v>
      </c>
      <c r="E49" s="65">
        <f t="shared" si="9"/>
        <v>576.77165000000002</v>
      </c>
      <c r="F49" s="65">
        <f t="shared" si="10"/>
        <v>621.13869999999997</v>
      </c>
      <c r="G49" s="65">
        <f t="shared" si="11"/>
        <v>665.50575000000003</v>
      </c>
      <c r="H49" s="65">
        <f t="shared" si="12"/>
        <v>709.87279999999998</v>
      </c>
    </row>
    <row r="50" spans="1:8" hidden="1">
      <c r="A50" s="64" t="str">
        <f t="shared" si="5"/>
        <v>Maize</v>
      </c>
      <c r="B50" s="65">
        <f t="shared" si="6"/>
        <v>0</v>
      </c>
      <c r="C50" s="65">
        <f t="shared" si="7"/>
        <v>0</v>
      </c>
      <c r="D50" s="65">
        <f t="shared" si="8"/>
        <v>0</v>
      </c>
      <c r="E50" s="65">
        <f t="shared" si="9"/>
        <v>0</v>
      </c>
      <c r="F50" s="65">
        <f t="shared" si="10"/>
        <v>0</v>
      </c>
      <c r="G50" s="65">
        <f t="shared" si="11"/>
        <v>0</v>
      </c>
      <c r="H50" s="65">
        <f t="shared" si="12"/>
        <v>0</v>
      </c>
    </row>
    <row r="51" spans="1:8">
      <c r="A51" s="64" t="str">
        <f t="shared" si="5"/>
        <v>Black Gram/Udid</v>
      </c>
      <c r="B51" s="65">
        <f t="shared" si="6"/>
        <v>443.67049999999989</v>
      </c>
      <c r="C51" s="65">
        <f t="shared" si="7"/>
        <v>488.0375499999999</v>
      </c>
      <c r="D51" s="65">
        <f t="shared" si="8"/>
        <v>532.40459999999996</v>
      </c>
      <c r="E51" s="65">
        <f t="shared" si="9"/>
        <v>576.77165000000002</v>
      </c>
      <c r="F51" s="65">
        <f t="shared" si="10"/>
        <v>621.13869999999997</v>
      </c>
      <c r="G51" s="65">
        <f t="shared" si="11"/>
        <v>665.50575000000003</v>
      </c>
      <c r="H51" s="65">
        <f t="shared" si="12"/>
        <v>709.87279999999998</v>
      </c>
    </row>
    <row r="52" spans="1:8" hidden="1">
      <c r="A52" s="64" t="str">
        <f t="shared" si="5"/>
        <v>Wheat</v>
      </c>
      <c r="B52" s="65">
        <f t="shared" si="6"/>
        <v>0</v>
      </c>
      <c r="C52" s="65">
        <f t="shared" si="7"/>
        <v>0</v>
      </c>
      <c r="D52" s="65">
        <f t="shared" si="8"/>
        <v>0</v>
      </c>
      <c r="E52" s="65">
        <f t="shared" si="9"/>
        <v>0</v>
      </c>
      <c r="F52" s="65">
        <f t="shared" si="10"/>
        <v>0</v>
      </c>
      <c r="G52" s="65">
        <f t="shared" si="11"/>
        <v>0</v>
      </c>
      <c r="H52" s="65">
        <f t="shared" si="12"/>
        <v>0</v>
      </c>
    </row>
    <row r="53" spans="1:8">
      <c r="A53" s="64" t="str">
        <f t="shared" si="5"/>
        <v>Bengal Gram/Channa</v>
      </c>
      <c r="B53" s="65">
        <f t="shared" ref="B53:B55" si="13">B29*$B$34</f>
        <v>912.69359999999972</v>
      </c>
      <c r="C53" s="65">
        <f t="shared" si="7"/>
        <v>1003.9629599999998</v>
      </c>
      <c r="D53" s="65">
        <f t="shared" si="8"/>
        <v>1095.2323199999998</v>
      </c>
      <c r="E53" s="65">
        <f t="shared" si="9"/>
        <v>1186.5016799999999</v>
      </c>
      <c r="F53" s="65">
        <f t="shared" si="10"/>
        <v>1277.7710400000001</v>
      </c>
      <c r="G53" s="65">
        <f t="shared" si="11"/>
        <v>1369.0404000000001</v>
      </c>
      <c r="H53" s="65">
        <f t="shared" si="12"/>
        <v>1460.3097600000001</v>
      </c>
    </row>
    <row r="54" spans="1:8" hidden="1">
      <c r="A54" s="64" t="str">
        <f t="shared" si="5"/>
        <v>Groundnut</v>
      </c>
      <c r="B54" s="65">
        <f t="shared" si="13"/>
        <v>0</v>
      </c>
      <c r="C54" s="65">
        <f t="shared" si="7"/>
        <v>0</v>
      </c>
      <c r="D54" s="65">
        <f t="shared" si="8"/>
        <v>0</v>
      </c>
      <c r="E54" s="65">
        <f t="shared" si="9"/>
        <v>0</v>
      </c>
      <c r="F54" s="65">
        <f t="shared" si="10"/>
        <v>0</v>
      </c>
      <c r="G54" s="65">
        <f t="shared" si="11"/>
        <v>0</v>
      </c>
      <c r="H54" s="65">
        <f t="shared" si="12"/>
        <v>0</v>
      </c>
    </row>
    <row r="55" spans="1:8" hidden="1">
      <c r="A55" s="64">
        <f t="shared" si="5"/>
        <v>0</v>
      </c>
      <c r="B55" s="65">
        <f t="shared" si="13"/>
        <v>0</v>
      </c>
      <c r="C55" s="65">
        <f t="shared" si="7"/>
        <v>0</v>
      </c>
      <c r="D55" s="65">
        <f t="shared" si="8"/>
        <v>0</v>
      </c>
      <c r="E55" s="65">
        <f t="shared" si="9"/>
        <v>0</v>
      </c>
      <c r="F55" s="65">
        <f t="shared" si="10"/>
        <v>0</v>
      </c>
      <c r="G55" s="65">
        <f t="shared" si="11"/>
        <v>0</v>
      </c>
      <c r="H55" s="65">
        <f t="shared" si="12"/>
        <v>0</v>
      </c>
    </row>
    <row r="56" spans="1:8">
      <c r="A56" s="64"/>
      <c r="B56" s="64"/>
      <c r="C56" s="64"/>
      <c r="D56" s="64"/>
      <c r="E56" s="64"/>
      <c r="F56" s="64"/>
      <c r="G56" s="64"/>
      <c r="H56" s="64"/>
    </row>
    <row r="57" spans="1:8">
      <c r="A57" s="66" t="s">
        <v>282</v>
      </c>
      <c r="B57" s="64"/>
      <c r="C57" s="64"/>
      <c r="D57" s="64"/>
      <c r="E57" s="64"/>
      <c r="F57" s="64"/>
      <c r="G57" s="64"/>
      <c r="H57" s="64"/>
    </row>
    <row r="58" spans="1:8">
      <c r="A58" s="64" t="str">
        <f>A46</f>
        <v>Soybean</v>
      </c>
      <c r="B58" s="122">
        <f t="shared" ref="B58:H65" si="14">(B46-(B46*3%))</f>
        <v>1316.1750549999997</v>
      </c>
      <c r="C58" s="122">
        <f t="shared" si="14"/>
        <v>1447.7925604999998</v>
      </c>
      <c r="D58" s="122">
        <f t="shared" si="14"/>
        <v>1579.4100659999999</v>
      </c>
      <c r="E58" s="122">
        <f t="shared" si="14"/>
        <v>1711.0275715</v>
      </c>
      <c r="F58" s="122">
        <f t="shared" si="14"/>
        <v>1842.6450769999999</v>
      </c>
      <c r="G58" s="122">
        <f t="shared" si="14"/>
        <v>1974.2625825</v>
      </c>
      <c r="H58" s="122">
        <f t="shared" si="14"/>
        <v>2105.8800879999999</v>
      </c>
    </row>
    <row r="59" spans="1:8">
      <c r="A59" s="64" t="str">
        <f t="shared" ref="A59:A66" si="15">A47</f>
        <v>Red Gram/Tur</v>
      </c>
      <c r="B59" s="122">
        <f t="shared" si="14"/>
        <v>860.72076999999979</v>
      </c>
      <c r="C59" s="122">
        <f t="shared" si="14"/>
        <v>946.79284699999982</v>
      </c>
      <c r="D59" s="122">
        <f t="shared" si="14"/>
        <v>1032.864924</v>
      </c>
      <c r="E59" s="122">
        <f t="shared" si="14"/>
        <v>1118.937001</v>
      </c>
      <c r="F59" s="122">
        <f t="shared" si="14"/>
        <v>1205.009078</v>
      </c>
      <c r="G59" s="122">
        <f t="shared" si="14"/>
        <v>1291.0811550000001</v>
      </c>
      <c r="H59" s="122">
        <f t="shared" si="14"/>
        <v>1377.1532319999999</v>
      </c>
    </row>
    <row r="60" spans="1:8" hidden="1">
      <c r="A60" s="64" t="str">
        <f t="shared" si="15"/>
        <v>Paddy/Rice</v>
      </c>
      <c r="B60" s="122">
        <f t="shared" si="14"/>
        <v>0</v>
      </c>
      <c r="C60" s="122">
        <f t="shared" si="14"/>
        <v>0</v>
      </c>
      <c r="D60" s="122">
        <f t="shared" si="14"/>
        <v>0</v>
      </c>
      <c r="E60" s="122">
        <f t="shared" si="14"/>
        <v>0</v>
      </c>
      <c r="F60" s="122">
        <f t="shared" si="14"/>
        <v>0</v>
      </c>
      <c r="G60" s="122">
        <f t="shared" si="14"/>
        <v>0</v>
      </c>
      <c r="H60" s="122">
        <f t="shared" si="14"/>
        <v>0</v>
      </c>
    </row>
    <row r="61" spans="1:8">
      <c r="A61" s="64" t="str">
        <f t="shared" si="15"/>
        <v>Green Gram/ Moong</v>
      </c>
      <c r="B61" s="122">
        <f t="shared" si="14"/>
        <v>430.36038499999989</v>
      </c>
      <c r="C61" s="122">
        <f t="shared" si="14"/>
        <v>473.39642349999991</v>
      </c>
      <c r="D61" s="122">
        <f t="shared" si="14"/>
        <v>516.43246199999999</v>
      </c>
      <c r="E61" s="122">
        <f t="shared" si="14"/>
        <v>559.4685005</v>
      </c>
      <c r="F61" s="122">
        <f t="shared" si="14"/>
        <v>602.50453900000002</v>
      </c>
      <c r="G61" s="122">
        <f t="shared" si="14"/>
        <v>645.54057750000004</v>
      </c>
      <c r="H61" s="122">
        <f t="shared" si="14"/>
        <v>688.57661599999994</v>
      </c>
    </row>
    <row r="62" spans="1:8" hidden="1">
      <c r="A62" s="64" t="str">
        <f t="shared" si="15"/>
        <v>Maize</v>
      </c>
      <c r="B62" s="122">
        <f t="shared" si="14"/>
        <v>0</v>
      </c>
      <c r="C62" s="122">
        <f t="shared" si="14"/>
        <v>0</v>
      </c>
      <c r="D62" s="122">
        <f t="shared" si="14"/>
        <v>0</v>
      </c>
      <c r="E62" s="122">
        <f t="shared" si="14"/>
        <v>0</v>
      </c>
      <c r="F62" s="122">
        <f t="shared" si="14"/>
        <v>0</v>
      </c>
      <c r="G62" s="122">
        <f t="shared" si="14"/>
        <v>0</v>
      </c>
      <c r="H62" s="122">
        <f t="shared" si="14"/>
        <v>0</v>
      </c>
    </row>
    <row r="63" spans="1:8">
      <c r="A63" s="64" t="str">
        <f t="shared" si="15"/>
        <v>Black Gram/Udid</v>
      </c>
      <c r="B63" s="122">
        <f t="shared" si="14"/>
        <v>430.36038499999989</v>
      </c>
      <c r="C63" s="122">
        <f t="shared" si="14"/>
        <v>473.39642349999991</v>
      </c>
      <c r="D63" s="122">
        <f t="shared" si="14"/>
        <v>516.43246199999999</v>
      </c>
      <c r="E63" s="122">
        <f t="shared" si="14"/>
        <v>559.4685005</v>
      </c>
      <c r="F63" s="122">
        <f t="shared" si="14"/>
        <v>602.50453900000002</v>
      </c>
      <c r="G63" s="122">
        <f t="shared" si="14"/>
        <v>645.54057750000004</v>
      </c>
      <c r="H63" s="122">
        <f t="shared" si="14"/>
        <v>688.57661599999994</v>
      </c>
    </row>
    <row r="64" spans="1:8" hidden="1">
      <c r="A64" s="64" t="str">
        <f t="shared" si="15"/>
        <v>Wheat</v>
      </c>
      <c r="B64" s="122">
        <f t="shared" si="14"/>
        <v>0</v>
      </c>
      <c r="C64" s="122">
        <f t="shared" si="14"/>
        <v>0</v>
      </c>
      <c r="D64" s="122">
        <f t="shared" si="14"/>
        <v>0</v>
      </c>
      <c r="E64" s="122">
        <f t="shared" si="14"/>
        <v>0</v>
      </c>
      <c r="F64" s="122">
        <f t="shared" si="14"/>
        <v>0</v>
      </c>
      <c r="G64" s="122">
        <f t="shared" si="14"/>
        <v>0</v>
      </c>
      <c r="H64" s="122">
        <f t="shared" si="14"/>
        <v>0</v>
      </c>
    </row>
    <row r="65" spans="1:8">
      <c r="A65" s="64" t="str">
        <f t="shared" si="15"/>
        <v>Bengal Gram/Channa</v>
      </c>
      <c r="B65" s="122">
        <f t="shared" si="14"/>
        <v>885.31279199999972</v>
      </c>
      <c r="C65" s="122">
        <f t="shared" si="14"/>
        <v>973.8440711999998</v>
      </c>
      <c r="D65" s="122">
        <f t="shared" si="14"/>
        <v>1062.3753503999999</v>
      </c>
      <c r="E65" s="122">
        <f t="shared" si="14"/>
        <v>1150.9066295999999</v>
      </c>
      <c r="F65" s="122">
        <f t="shared" si="14"/>
        <v>1239.4379088000001</v>
      </c>
      <c r="G65" s="122">
        <f t="shared" si="14"/>
        <v>1327.969188</v>
      </c>
      <c r="H65" s="122">
        <f t="shared" si="14"/>
        <v>1416.5004672</v>
      </c>
    </row>
    <row r="66" spans="1:8" hidden="1">
      <c r="A66" s="64" t="str">
        <f t="shared" si="15"/>
        <v>Groundnut</v>
      </c>
      <c r="B66" s="65"/>
      <c r="C66" s="65"/>
      <c r="D66" s="65"/>
      <c r="E66" s="65"/>
      <c r="F66" s="65"/>
      <c r="G66" s="65"/>
      <c r="H66" s="65"/>
    </row>
    <row r="67" spans="1:8" hidden="1">
      <c r="A67" s="64"/>
      <c r="B67" s="65"/>
      <c r="C67" s="65"/>
      <c r="D67" s="65"/>
      <c r="E67" s="65"/>
      <c r="F67" s="65"/>
      <c r="G67" s="65"/>
      <c r="H67" s="65"/>
    </row>
    <row r="68" spans="1:8" hidden="1">
      <c r="A68" s="64"/>
      <c r="B68" s="65"/>
      <c r="C68" s="65"/>
      <c r="D68" s="65"/>
      <c r="E68" s="65"/>
      <c r="F68" s="65"/>
      <c r="G68" s="65"/>
      <c r="H68" s="65"/>
    </row>
    <row r="69" spans="1:8" hidden="1">
      <c r="A69" s="64" t="str">
        <f>A40</f>
        <v>Green Gram/ Moong</v>
      </c>
      <c r="B69" s="65"/>
      <c r="C69" s="65"/>
      <c r="D69" s="65"/>
      <c r="E69" s="65"/>
      <c r="F69" s="65"/>
      <c r="G69" s="65"/>
      <c r="H69" s="65"/>
    </row>
    <row r="70" spans="1:8" hidden="1">
      <c r="A70" s="64" t="s">
        <v>447</v>
      </c>
      <c r="B70" s="65">
        <f>B40*80%</f>
        <v>0</v>
      </c>
      <c r="C70" s="65">
        <f t="shared" ref="C70:H70" si="16">C40*80%</f>
        <v>0</v>
      </c>
      <c r="D70" s="65">
        <f t="shared" si="16"/>
        <v>0</v>
      </c>
      <c r="E70" s="65">
        <f t="shared" si="16"/>
        <v>0</v>
      </c>
      <c r="F70" s="65">
        <f t="shared" si="16"/>
        <v>0</v>
      </c>
      <c r="G70" s="65">
        <f t="shared" si="16"/>
        <v>0</v>
      </c>
      <c r="H70" s="65">
        <f t="shared" si="16"/>
        <v>0</v>
      </c>
    </row>
    <row r="71" spans="1:8" hidden="1">
      <c r="A71" s="64" t="s">
        <v>142</v>
      </c>
      <c r="B71" s="65">
        <f>B40*20%</f>
        <v>0</v>
      </c>
      <c r="C71" s="65">
        <f t="shared" ref="C71:H71" si="17">C40*20%</f>
        <v>0</v>
      </c>
      <c r="D71" s="65">
        <f t="shared" si="17"/>
        <v>0</v>
      </c>
      <c r="E71" s="65">
        <f t="shared" si="17"/>
        <v>0</v>
      </c>
      <c r="F71" s="65">
        <f t="shared" si="17"/>
        <v>0</v>
      </c>
      <c r="G71" s="65">
        <f t="shared" si="17"/>
        <v>0</v>
      </c>
      <c r="H71" s="65">
        <f t="shared" si="17"/>
        <v>0</v>
      </c>
    </row>
    <row r="72" spans="1:8" hidden="1">
      <c r="A72" s="64" t="str">
        <f>A41</f>
        <v>Maize</v>
      </c>
      <c r="B72" s="65"/>
      <c r="C72" s="65"/>
      <c r="D72" s="65"/>
      <c r="E72" s="65"/>
      <c r="F72" s="65"/>
      <c r="G72" s="65"/>
      <c r="H72" s="65"/>
    </row>
    <row r="73" spans="1:8" hidden="1">
      <c r="A73" s="64"/>
      <c r="B73" s="65"/>
      <c r="C73" s="65"/>
      <c r="D73" s="65"/>
      <c r="E73" s="65"/>
      <c r="F73" s="65"/>
      <c r="G73" s="65"/>
      <c r="H73" s="65"/>
    </row>
    <row r="74" spans="1:8" hidden="1">
      <c r="A74" s="64"/>
      <c r="B74" s="65"/>
      <c r="C74" s="65"/>
      <c r="D74" s="65"/>
      <c r="E74" s="65"/>
      <c r="F74" s="65"/>
      <c r="G74" s="65"/>
      <c r="H74" s="65"/>
    </row>
    <row r="75" spans="1:8" hidden="1">
      <c r="A75" s="64"/>
      <c r="B75" s="65"/>
      <c r="C75" s="65"/>
      <c r="D75" s="65"/>
      <c r="E75" s="65"/>
      <c r="F75" s="65"/>
      <c r="G75" s="65"/>
      <c r="H75" s="65"/>
    </row>
    <row r="76" spans="1:8" hidden="1">
      <c r="A76" s="64"/>
      <c r="B76" s="65"/>
      <c r="C76" s="65"/>
      <c r="D76" s="65"/>
      <c r="E76" s="65"/>
      <c r="F76" s="65"/>
      <c r="G76" s="65"/>
      <c r="H76" s="65"/>
    </row>
    <row r="77" spans="1:8" hidden="1">
      <c r="A77" s="64" t="str">
        <f>A42</f>
        <v>Black Gram/Udid</v>
      </c>
      <c r="B77" s="65"/>
      <c r="C77" s="65"/>
      <c r="D77" s="65"/>
      <c r="E77" s="65"/>
      <c r="F77" s="65"/>
      <c r="G77" s="65"/>
      <c r="H77" s="65"/>
    </row>
    <row r="78" spans="1:8" hidden="1">
      <c r="A78" s="64" t="s">
        <v>447</v>
      </c>
      <c r="B78" s="65">
        <f t="shared" ref="B78:H78" si="18">B42*80%</f>
        <v>0</v>
      </c>
      <c r="C78" s="65">
        <f t="shared" si="18"/>
        <v>0</v>
      </c>
      <c r="D78" s="65">
        <f t="shared" si="18"/>
        <v>0</v>
      </c>
      <c r="E78" s="65">
        <f t="shared" si="18"/>
        <v>0</v>
      </c>
      <c r="F78" s="65">
        <f t="shared" si="18"/>
        <v>0</v>
      </c>
      <c r="G78" s="65">
        <f t="shared" si="18"/>
        <v>0</v>
      </c>
      <c r="H78" s="65">
        <f t="shared" si="18"/>
        <v>0</v>
      </c>
    </row>
    <row r="79" spans="1:8" hidden="1">
      <c r="A79" s="64" t="s">
        <v>142</v>
      </c>
      <c r="B79" s="65">
        <f t="shared" ref="B79:H79" si="19">B42*20%</f>
        <v>0</v>
      </c>
      <c r="C79" s="65">
        <f t="shared" si="19"/>
        <v>0</v>
      </c>
      <c r="D79" s="65">
        <f t="shared" si="19"/>
        <v>0</v>
      </c>
      <c r="E79" s="65">
        <f t="shared" si="19"/>
        <v>0</v>
      </c>
      <c r="F79" s="65">
        <f t="shared" si="19"/>
        <v>0</v>
      </c>
      <c r="G79" s="65">
        <f t="shared" si="19"/>
        <v>0</v>
      </c>
      <c r="H79" s="65">
        <f t="shared" si="19"/>
        <v>0</v>
      </c>
    </row>
    <row r="80" spans="1:8" hidden="1">
      <c r="A80" s="64" t="str">
        <f>A43</f>
        <v>Bajra</v>
      </c>
      <c r="B80" s="65"/>
      <c r="C80" s="65"/>
      <c r="D80" s="65"/>
      <c r="E80" s="65"/>
      <c r="F80" s="65"/>
      <c r="G80" s="65"/>
      <c r="H80" s="65"/>
    </row>
    <row r="81" spans="1:8" hidden="1">
      <c r="A81" s="64"/>
      <c r="B81" s="65"/>
      <c r="C81" s="65"/>
      <c r="D81" s="65"/>
      <c r="E81" s="65"/>
      <c r="F81" s="65"/>
      <c r="G81" s="65"/>
      <c r="H81" s="65"/>
    </row>
    <row r="82" spans="1:8" hidden="1">
      <c r="A82" s="64"/>
      <c r="B82" s="65"/>
      <c r="C82" s="65"/>
      <c r="D82" s="65"/>
      <c r="E82" s="65"/>
      <c r="F82" s="65"/>
      <c r="G82" s="65"/>
      <c r="H82" s="65"/>
    </row>
    <row r="83" spans="1:8" hidden="1">
      <c r="A83" s="64" t="str">
        <f>A44</f>
        <v>Jawar</v>
      </c>
      <c r="B83" s="65"/>
      <c r="C83" s="65"/>
      <c r="D83" s="65"/>
      <c r="E83" s="65"/>
      <c r="F83" s="65"/>
      <c r="G83" s="65"/>
      <c r="H83" s="65"/>
    </row>
    <row r="84" spans="1:8" hidden="1">
      <c r="A84" s="64"/>
      <c r="B84" s="65"/>
      <c r="C84" s="65"/>
      <c r="D84" s="65"/>
      <c r="E84" s="65"/>
      <c r="F84" s="65"/>
      <c r="G84" s="65"/>
      <c r="H84" s="65"/>
    </row>
    <row r="85" spans="1:8" hidden="1">
      <c r="A85" s="64"/>
      <c r="B85" s="65"/>
      <c r="C85" s="65"/>
      <c r="D85" s="65"/>
      <c r="E85" s="65"/>
      <c r="F85" s="65"/>
      <c r="G85" s="65"/>
      <c r="H85" s="65"/>
    </row>
    <row r="86" spans="1:8" hidden="1">
      <c r="A86" s="64"/>
      <c r="B86" s="65"/>
      <c r="C86" s="65"/>
      <c r="D86" s="65"/>
      <c r="E86" s="65"/>
      <c r="F86" s="65"/>
      <c r="G86" s="65"/>
      <c r="H86" s="65"/>
    </row>
    <row r="87" spans="1:8" hidden="1">
      <c r="A87" s="64" t="str">
        <f>A45</f>
        <v>Sunflower</v>
      </c>
      <c r="B87" s="65"/>
      <c r="C87" s="65"/>
      <c r="D87" s="65"/>
      <c r="E87" s="65"/>
      <c r="F87" s="65"/>
      <c r="G87" s="65"/>
      <c r="H87" s="65"/>
    </row>
    <row r="88" spans="1:8" hidden="1">
      <c r="A88" s="64"/>
      <c r="B88" s="65"/>
      <c r="C88" s="65"/>
      <c r="D88" s="65"/>
      <c r="E88" s="65"/>
      <c r="F88" s="65"/>
      <c r="G88" s="65"/>
      <c r="H88" s="65"/>
    </row>
    <row r="89" spans="1:8" hidden="1">
      <c r="A89" s="64"/>
      <c r="B89" s="65"/>
      <c r="C89" s="65"/>
      <c r="D89" s="65"/>
      <c r="E89" s="65"/>
      <c r="F89" s="65"/>
      <c r="G89" s="65"/>
      <c r="H89" s="65"/>
    </row>
    <row r="90" spans="1:8" hidden="1">
      <c r="A90" s="64"/>
      <c r="B90" s="65"/>
      <c r="C90" s="65"/>
      <c r="D90" s="65"/>
      <c r="E90" s="65"/>
      <c r="F90" s="65"/>
      <c r="G90" s="65"/>
      <c r="H90" s="65"/>
    </row>
    <row r="91" spans="1:8" hidden="1">
      <c r="A91" s="64" t="str">
        <f>A46</f>
        <v>Soybean</v>
      </c>
      <c r="B91" s="65">
        <f>B46*98%</f>
        <v>1329.7438699999998</v>
      </c>
      <c r="C91" s="65">
        <f t="shared" ref="C91:H91" si="20">C46*98%</f>
        <v>1462.718257</v>
      </c>
      <c r="D91" s="65">
        <f t="shared" si="20"/>
        <v>1595.6926439999997</v>
      </c>
      <c r="E91" s="65">
        <f t="shared" si="20"/>
        <v>1728.667031</v>
      </c>
      <c r="F91" s="65">
        <f t="shared" si="20"/>
        <v>1861.6414179999999</v>
      </c>
      <c r="G91" s="65">
        <f t="shared" si="20"/>
        <v>1994.6158049999999</v>
      </c>
      <c r="H91" s="65">
        <f t="shared" si="20"/>
        <v>2127.5901920000001</v>
      </c>
    </row>
    <row r="92" spans="1:8" hidden="1">
      <c r="A92" s="64" t="s">
        <v>764</v>
      </c>
      <c r="B92" s="65"/>
      <c r="C92" s="65"/>
      <c r="D92" s="65"/>
      <c r="E92" s="65"/>
      <c r="F92" s="65"/>
      <c r="G92" s="65"/>
      <c r="H92" s="65"/>
    </row>
    <row r="93" spans="1:8" hidden="1">
      <c r="A93" s="64" t="s">
        <v>765</v>
      </c>
      <c r="B93" s="65"/>
      <c r="C93" s="65"/>
      <c r="D93" s="65"/>
      <c r="E93" s="65"/>
      <c r="F93" s="65"/>
      <c r="G93" s="65"/>
      <c r="H93" s="65"/>
    </row>
    <row r="94" spans="1:8" hidden="1">
      <c r="A94" s="64" t="str">
        <f>A47</f>
        <v>Red Gram/Tur</v>
      </c>
      <c r="B94" s="65"/>
      <c r="C94" s="65"/>
      <c r="D94" s="65"/>
      <c r="E94" s="65"/>
      <c r="F94" s="65"/>
      <c r="G94" s="65"/>
      <c r="H94" s="65"/>
    </row>
    <row r="95" spans="1:8" hidden="1">
      <c r="A95" s="64" t="s">
        <v>447</v>
      </c>
      <c r="B95" s="65">
        <f t="shared" ref="B95:H95" si="21">B47*80%</f>
        <v>709.87279999999987</v>
      </c>
      <c r="C95" s="65">
        <f t="shared" si="21"/>
        <v>780.86007999999993</v>
      </c>
      <c r="D95" s="65">
        <f t="shared" si="21"/>
        <v>851.84735999999998</v>
      </c>
      <c r="E95" s="65">
        <f t="shared" si="21"/>
        <v>922.83464000000004</v>
      </c>
      <c r="F95" s="65">
        <f t="shared" si="21"/>
        <v>993.82191999999998</v>
      </c>
      <c r="G95" s="65">
        <f t="shared" si="21"/>
        <v>1064.8092000000001</v>
      </c>
      <c r="H95" s="65">
        <f t="shared" si="21"/>
        <v>1135.79648</v>
      </c>
    </row>
    <row r="96" spans="1:8" hidden="1">
      <c r="A96" s="64" t="s">
        <v>142</v>
      </c>
      <c r="B96" s="65">
        <f t="shared" ref="B96:H96" si="22">B47*20%</f>
        <v>177.46819999999997</v>
      </c>
      <c r="C96" s="65">
        <f t="shared" si="22"/>
        <v>195.21501999999998</v>
      </c>
      <c r="D96" s="65">
        <f t="shared" si="22"/>
        <v>212.96184</v>
      </c>
      <c r="E96" s="65">
        <f t="shared" si="22"/>
        <v>230.70866000000001</v>
      </c>
      <c r="F96" s="65">
        <f t="shared" si="22"/>
        <v>248.45547999999999</v>
      </c>
      <c r="G96" s="65">
        <f t="shared" si="22"/>
        <v>266.20230000000004</v>
      </c>
      <c r="H96" s="65">
        <f t="shared" si="22"/>
        <v>283.94911999999999</v>
      </c>
    </row>
    <row r="97" spans="1:8" hidden="1">
      <c r="A97" s="64" t="str">
        <f>A48</f>
        <v>Paddy/Rice</v>
      </c>
      <c r="B97" s="65"/>
      <c r="C97" s="65"/>
      <c r="D97" s="65"/>
      <c r="E97" s="65"/>
      <c r="F97" s="65"/>
      <c r="G97" s="65"/>
      <c r="H97" s="65"/>
    </row>
    <row r="98" spans="1:8" hidden="1">
      <c r="A98" s="64"/>
      <c r="B98" s="65"/>
      <c r="C98" s="65"/>
      <c r="D98" s="65"/>
      <c r="E98" s="65"/>
      <c r="F98" s="65"/>
      <c r="G98" s="65"/>
      <c r="H98" s="65"/>
    </row>
    <row r="99" spans="1:8" hidden="1">
      <c r="A99" s="64"/>
      <c r="B99" s="65"/>
      <c r="C99" s="65"/>
      <c r="D99" s="65"/>
      <c r="E99" s="65"/>
      <c r="F99" s="65"/>
      <c r="G99" s="65"/>
      <c r="H99" s="65"/>
    </row>
    <row r="100" spans="1:8" hidden="1">
      <c r="A100" s="64" t="str">
        <f>A49</f>
        <v>Green Gram/ Moong</v>
      </c>
      <c r="B100" s="65"/>
      <c r="C100" s="65"/>
      <c r="D100" s="65"/>
      <c r="E100" s="65"/>
      <c r="F100" s="65"/>
      <c r="G100" s="65"/>
      <c r="H100" s="65"/>
    </row>
    <row r="101" spans="1:8" hidden="1">
      <c r="A101" s="64"/>
      <c r="B101" s="65"/>
      <c r="C101" s="65"/>
      <c r="D101" s="65"/>
      <c r="E101" s="65"/>
      <c r="F101" s="65"/>
      <c r="G101" s="65"/>
      <c r="H101" s="65"/>
    </row>
    <row r="102" spans="1:8" hidden="1">
      <c r="A102" s="64"/>
      <c r="B102" s="65"/>
      <c r="C102" s="65"/>
      <c r="D102" s="65"/>
      <c r="E102" s="65"/>
      <c r="F102" s="65"/>
      <c r="G102" s="65"/>
      <c r="H102" s="65"/>
    </row>
    <row r="103" spans="1:8" hidden="1">
      <c r="A103" s="64" t="str">
        <f>A50</f>
        <v>Maize</v>
      </c>
      <c r="B103" s="65"/>
      <c r="C103" s="65"/>
      <c r="D103" s="65"/>
      <c r="E103" s="65"/>
      <c r="F103" s="65"/>
      <c r="G103" s="65"/>
      <c r="H103" s="65"/>
    </row>
    <row r="104" spans="1:8" hidden="1">
      <c r="A104" s="64"/>
      <c r="B104" s="65"/>
      <c r="C104" s="65"/>
      <c r="D104" s="65"/>
      <c r="E104" s="65"/>
      <c r="F104" s="65"/>
      <c r="G104" s="65"/>
      <c r="H104" s="65"/>
    </row>
    <row r="105" spans="1:8" hidden="1">
      <c r="A105" s="64"/>
      <c r="B105" s="65"/>
      <c r="C105" s="65"/>
      <c r="D105" s="65"/>
      <c r="E105" s="65"/>
      <c r="F105" s="65"/>
      <c r="G105" s="65"/>
      <c r="H105" s="65"/>
    </row>
    <row r="106" spans="1:8" hidden="1">
      <c r="A106" s="64" t="str">
        <f>A51</f>
        <v>Black Gram/Udid</v>
      </c>
      <c r="B106" s="65"/>
      <c r="C106" s="65"/>
      <c r="D106" s="65"/>
      <c r="E106" s="65"/>
      <c r="F106" s="65"/>
      <c r="G106" s="65"/>
      <c r="H106" s="65"/>
    </row>
    <row r="107" spans="1:8" hidden="1">
      <c r="A107" s="64"/>
      <c r="B107" s="65"/>
      <c r="C107" s="65"/>
      <c r="D107" s="65"/>
      <c r="E107" s="65"/>
      <c r="F107" s="65"/>
      <c r="G107" s="65"/>
      <c r="H107" s="65"/>
    </row>
    <row r="108" spans="1:8" hidden="1">
      <c r="A108" s="64"/>
      <c r="B108" s="65"/>
      <c r="C108" s="65"/>
      <c r="D108" s="65"/>
      <c r="E108" s="65"/>
      <c r="F108" s="65"/>
      <c r="G108" s="65"/>
      <c r="H108" s="65"/>
    </row>
    <row r="109" spans="1:8" hidden="1">
      <c r="A109" s="64" t="str">
        <f>A52</f>
        <v>Wheat</v>
      </c>
      <c r="B109" s="65"/>
      <c r="C109" s="65"/>
      <c r="D109" s="65"/>
      <c r="E109" s="65"/>
      <c r="F109" s="65"/>
      <c r="G109" s="65"/>
      <c r="H109" s="65"/>
    </row>
    <row r="110" spans="1:8" hidden="1">
      <c r="A110" s="64"/>
      <c r="B110" s="65"/>
      <c r="C110" s="65"/>
      <c r="D110" s="65"/>
      <c r="E110" s="65"/>
      <c r="F110" s="65"/>
      <c r="G110" s="65"/>
      <c r="H110" s="65"/>
    </row>
    <row r="111" spans="1:8" hidden="1">
      <c r="A111" s="64"/>
      <c r="B111" s="65"/>
      <c r="C111" s="65"/>
      <c r="D111" s="65"/>
      <c r="E111" s="65"/>
      <c r="F111" s="65"/>
      <c r="G111" s="65"/>
      <c r="H111" s="65"/>
    </row>
    <row r="112" spans="1:8" hidden="1">
      <c r="A112" s="64" t="str">
        <f>A53</f>
        <v>Bengal Gram/Channa</v>
      </c>
      <c r="B112" s="65"/>
      <c r="C112" s="65"/>
      <c r="D112" s="65"/>
      <c r="E112" s="65"/>
      <c r="F112" s="65"/>
      <c r="G112" s="65"/>
      <c r="H112" s="65"/>
    </row>
    <row r="113" spans="1:8" hidden="1">
      <c r="A113" s="64"/>
      <c r="B113" s="65"/>
      <c r="C113" s="65"/>
      <c r="D113" s="65"/>
      <c r="E113" s="65"/>
      <c r="F113" s="65"/>
      <c r="G113" s="65"/>
      <c r="H113" s="65"/>
    </row>
    <row r="114" spans="1:8" hidden="1">
      <c r="A114" s="64"/>
      <c r="B114" s="65"/>
      <c r="C114" s="65"/>
      <c r="D114" s="65"/>
      <c r="E114" s="65"/>
      <c r="F114" s="65"/>
      <c r="G114" s="65"/>
      <c r="H114" s="65"/>
    </row>
    <row r="115" spans="1:8" hidden="1">
      <c r="A115" s="64" t="str">
        <f>A54</f>
        <v>Groundnut</v>
      </c>
      <c r="B115" s="65"/>
      <c r="C115" s="65"/>
      <c r="D115" s="65"/>
      <c r="E115" s="65"/>
      <c r="F115" s="65"/>
      <c r="G115" s="65"/>
      <c r="H115" s="65"/>
    </row>
    <row r="116" spans="1:8" hidden="1">
      <c r="A116" s="64"/>
      <c r="B116" s="65"/>
      <c r="C116" s="65"/>
      <c r="D116" s="65"/>
      <c r="E116" s="65"/>
      <c r="F116" s="65"/>
      <c r="G116" s="65"/>
      <c r="H116" s="65"/>
    </row>
    <row r="117" spans="1:8" hidden="1">
      <c r="A117" s="64"/>
      <c r="B117" s="65"/>
      <c r="C117" s="65"/>
      <c r="D117" s="65"/>
      <c r="E117" s="65"/>
      <c r="F117" s="65"/>
      <c r="G117" s="65"/>
      <c r="H117" s="65"/>
    </row>
    <row r="118" spans="1:8" hidden="1">
      <c r="A118" s="64">
        <f>A55</f>
        <v>0</v>
      </c>
      <c r="B118" s="65"/>
      <c r="C118" s="65"/>
      <c r="D118" s="65"/>
      <c r="E118" s="65"/>
      <c r="F118" s="65"/>
      <c r="G118" s="65"/>
      <c r="H118" s="65"/>
    </row>
    <row r="119" spans="1:8" hidden="1">
      <c r="A119" s="64"/>
      <c r="B119" s="65"/>
      <c r="C119" s="65"/>
      <c r="D119" s="65"/>
      <c r="E119" s="65"/>
      <c r="F119" s="65"/>
      <c r="G119" s="65"/>
      <c r="H119" s="65"/>
    </row>
    <row r="120" spans="1:8" hidden="1">
      <c r="A120" s="64"/>
      <c r="B120" s="65"/>
      <c r="C120" s="65"/>
      <c r="D120" s="65"/>
      <c r="E120" s="65"/>
      <c r="F120" s="65"/>
      <c r="G120" s="65"/>
      <c r="H120" s="65"/>
    </row>
    <row r="121" spans="1:8" hidden="1">
      <c r="A121" s="64">
        <f>A56</f>
        <v>0</v>
      </c>
      <c r="B121" s="65"/>
      <c r="C121" s="65"/>
      <c r="D121" s="65"/>
      <c r="E121" s="65"/>
      <c r="F121" s="65"/>
      <c r="G121" s="65"/>
      <c r="H121" s="65"/>
    </row>
    <row r="122" spans="1:8" hidden="1">
      <c r="A122" s="63" t="s">
        <v>351</v>
      </c>
      <c r="B122" s="212"/>
      <c r="C122" s="212"/>
      <c r="D122" s="212"/>
      <c r="E122" s="212"/>
      <c r="F122" s="212"/>
      <c r="G122" s="212"/>
      <c r="H122" s="212"/>
    </row>
    <row r="123" spans="1:8">
      <c r="A123" s="63"/>
      <c r="B123" s="212"/>
      <c r="C123" s="212"/>
      <c r="D123" s="212"/>
      <c r="E123" s="212"/>
      <c r="F123" s="212"/>
      <c r="G123" s="212"/>
      <c r="H123" s="212"/>
    </row>
    <row r="124" spans="1:8">
      <c r="A124" s="63" t="s">
        <v>434</v>
      </c>
      <c r="B124">
        <v>50</v>
      </c>
    </row>
    <row r="131" spans="1:12" ht="18.75">
      <c r="A131" s="424" t="s">
        <v>766</v>
      </c>
      <c r="B131" s="424"/>
      <c r="C131" s="424"/>
      <c r="D131" s="424"/>
      <c r="E131" s="424"/>
      <c r="F131" s="424"/>
      <c r="G131" s="424"/>
      <c r="H131" s="424"/>
      <c r="I131" s="424"/>
      <c r="J131" s="424"/>
    </row>
    <row r="132" spans="1:12">
      <c r="A132" s="12"/>
      <c r="B132" s="12"/>
      <c r="C132" s="12"/>
      <c r="D132" s="12"/>
      <c r="E132" s="12"/>
      <c r="F132" s="12"/>
      <c r="G132" s="12"/>
      <c r="H132" s="12"/>
    </row>
    <row r="133" spans="1:12">
      <c r="A133" s="123"/>
      <c r="B133" s="123"/>
      <c r="C133" s="123"/>
      <c r="D133" s="124">
        <v>1</v>
      </c>
      <c r="E133" s="125">
        <f>(D133*5%)+D133</f>
        <v>1.05</v>
      </c>
      <c r="F133" s="125">
        <f t="shared" ref="F133:J133" si="23">(E133*5%)+E133</f>
        <v>1.1025</v>
      </c>
      <c r="G133" s="125">
        <f t="shared" si="23"/>
        <v>1.1576250000000001</v>
      </c>
      <c r="H133" s="125">
        <f t="shared" si="23"/>
        <v>1.2155062500000002</v>
      </c>
      <c r="I133" s="125">
        <f t="shared" si="23"/>
        <v>1.2762815625000004</v>
      </c>
      <c r="J133" s="125">
        <f t="shared" si="23"/>
        <v>1.3400956406250004</v>
      </c>
    </row>
    <row r="134" spans="1:12">
      <c r="A134" s="63"/>
      <c r="B134" s="63"/>
      <c r="C134" s="63"/>
      <c r="D134" s="63"/>
      <c r="E134" s="63"/>
      <c r="F134" s="63"/>
      <c r="G134" s="63"/>
      <c r="H134" s="63"/>
      <c r="I134" s="63"/>
      <c r="J134" s="63"/>
    </row>
    <row r="135" spans="1:12">
      <c r="A135" s="115" t="s">
        <v>0</v>
      </c>
      <c r="B135" s="115" t="s">
        <v>133</v>
      </c>
      <c r="C135" s="115" t="s">
        <v>153</v>
      </c>
      <c r="D135" s="87" t="s">
        <v>2</v>
      </c>
      <c r="E135" s="87" t="s">
        <v>3</v>
      </c>
      <c r="F135" s="87" t="s">
        <v>4</v>
      </c>
      <c r="G135" s="87" t="s">
        <v>5</v>
      </c>
      <c r="H135" s="87" t="s">
        <v>6</v>
      </c>
      <c r="I135" s="87" t="s">
        <v>169</v>
      </c>
      <c r="J135" s="87" t="s">
        <v>168</v>
      </c>
    </row>
    <row r="136" spans="1:12">
      <c r="A136" s="64"/>
      <c r="B136" s="64"/>
      <c r="C136" s="64"/>
      <c r="D136" s="64"/>
      <c r="E136" s="64"/>
      <c r="F136" s="64"/>
      <c r="G136" s="64"/>
      <c r="H136" s="64"/>
      <c r="I136" s="64"/>
      <c r="J136" s="64"/>
    </row>
    <row r="137" spans="1:12">
      <c r="A137" s="66" t="s">
        <v>127</v>
      </c>
      <c r="B137" s="66"/>
      <c r="C137" s="66"/>
      <c r="D137" s="303"/>
      <c r="E137" s="303"/>
      <c r="F137" s="303"/>
      <c r="G137" s="303"/>
      <c r="H137" s="303"/>
      <c r="I137" s="64"/>
      <c r="J137" s="64"/>
    </row>
    <row r="138" spans="1:12">
      <c r="A138" s="66" t="str">
        <f>A58</f>
        <v>Soybean</v>
      </c>
      <c r="B138" s="66" t="s">
        <v>353</v>
      </c>
      <c r="C138" s="66">
        <v>5500</v>
      </c>
      <c r="D138" s="326">
        <f>((1-'[6]5.Closing Stock &amp; W Capital'!$D$17)*'[6]13.Facility 2 Cleaning &amp; Gradin'!B58)*$C138*D$133</f>
        <v>6877014.6623749984</v>
      </c>
      <c r="E138" s="326">
        <f>(((1-'[6]5.Closing Stock &amp; W Capital'!$D$17)*C58)+('[6]5.Closing Stock &amp; W Capital'!$D$17*B58))*$C138*E$133</f>
        <v>8322997.4821743732</v>
      </c>
      <c r="F138" s="326">
        <f>(((1-'[6]5.Closing Stock &amp; W Capital'!$D$17)*D58)+('[6]5.Closing Stock &amp; W Capital'!$D$17*C58))*$C138*F$133</f>
        <v>9537243.0052587204</v>
      </c>
      <c r="G138" s="326">
        <f>(((1-'[6]5.Closing Stock &amp; W Capital'!$D$17)*E58)+('[6]5.Closing Stock &amp; W Capital'!$D$17*D58))*$C138*G$133</f>
        <v>10852105.586946063</v>
      </c>
      <c r="H138" s="326">
        <f>(((1-'[6]5.Closing Stock &amp; W Capital'!$D$17)*F58)+('[6]5.Closing Stock &amp; W Capital'!$D$17*E58))*$C138*H$133</f>
        <v>12274611.319288991</v>
      </c>
      <c r="I138" s="326">
        <f>(((1-'[6]5.Closing Stock &amp; W Capital'!$D$17)*G58)+('[6]5.Closing Stock &amp; W Capital'!$D$17*F58))*$C138*I$133</f>
        <v>13812237.360898852</v>
      </c>
      <c r="J138" s="326">
        <f>(((1-'[6]5.Closing Stock &amp; W Capital'!$D$17)*H58)+('[6]5.Closing Stock &amp; W Capital'!$D$17*G58))*$C138*J$133</f>
        <v>15472939.478371471</v>
      </c>
    </row>
    <row r="139" spans="1:12">
      <c r="A139" s="66" t="str">
        <f t="shared" ref="A139" si="24">A59</f>
        <v>Red Gram/Tur</v>
      </c>
      <c r="B139" s="66" t="s">
        <v>353</v>
      </c>
      <c r="C139" s="64">
        <v>6500</v>
      </c>
      <c r="D139" s="326">
        <f>((1-'[6]5.Closing Stock &amp; W Capital'!$D$17)*'[6]13.Facility 2 Cleaning &amp; Gradin'!B59)*$C139*D$133</f>
        <v>5314950.7547499985</v>
      </c>
      <c r="E139" s="326">
        <f>(((1-'[6]5.Closing Stock &amp; W Capital'!$D$17)*C59)+('[6]5.Closing Stock &amp; W Capital'!$D$17*B59))*$C139*E$133</f>
        <v>6432489.0844987491</v>
      </c>
      <c r="F139" s="326">
        <f>(((1-'[6]5.Closing Stock &amp; W Capital'!$D$17)*D59)+('[6]5.Closing Stock &amp; W Capital'!$D$17*C59))*$C139*F$133</f>
        <v>7370927.5605249377</v>
      </c>
      <c r="G139" s="326">
        <f>(((1-'[6]5.Closing Stock &amp; W Capital'!$D$17)*E59)+('[6]5.Closing Stock &amp; W Capital'!$D$17*D59))*$C139*G$133</f>
        <v>8387128.6614424987</v>
      </c>
      <c r="H139" s="326">
        <f>(((1-'[6]5.Closing Stock &amp; W Capital'!$D$17)*F59)+('[6]5.Closing Stock &amp; W Capital'!$D$17*E59))*$C139*H$133</f>
        <v>9486522.5535505004</v>
      </c>
      <c r="I139" s="326">
        <f>(((1-'[6]5.Closing Stock &amp; W Capital'!$D$17)*G59)+('[6]5.Closing Stock &amp; W Capital'!$D$17*F59))*$C139*I$133</f>
        <v>10674888.013215698</v>
      </c>
      <c r="J139" s="326">
        <f>(((1-'[6]5.Closing Stock &amp; W Capital'!$D$17)*H59)+('[6]5.Closing Stock &amp; W Capital'!$D$17*G59))*$C139*J$133</f>
        <v>11958373.712463541</v>
      </c>
      <c r="K139" s="43"/>
      <c r="L139" s="43"/>
    </row>
    <row r="140" spans="1:12">
      <c r="A140" s="66" t="str">
        <f>A61</f>
        <v>Green Gram/ Moong</v>
      </c>
      <c r="B140" s="66" t="s">
        <v>353</v>
      </c>
      <c r="C140" s="64">
        <v>6500</v>
      </c>
      <c r="D140" s="326">
        <f>((1-'[6]5.Closing Stock &amp; W Capital'!$D$17)*'[6]13.Facility 2 Cleaning &amp; Gradin'!B61)*$C140*D$133</f>
        <v>2657475.3773749992</v>
      </c>
      <c r="E140" s="326">
        <f>(((1-'[6]5.Closing Stock &amp; W Capital'!$D$17)*C61)+('[6]5.Closing Stock &amp; W Capital'!$D$17*B61))*$C140*E$133</f>
        <v>3216244.5422493746</v>
      </c>
      <c r="F140" s="326">
        <f>(((1-'[6]5.Closing Stock &amp; W Capital'!$D$17)*D61)+('[6]5.Closing Stock &amp; W Capital'!$D$17*C61))*$C140*F$133</f>
        <v>3685463.7802624688</v>
      </c>
      <c r="G140" s="326">
        <f>(((1-'[6]5.Closing Stock &amp; W Capital'!$D$17)*E61)+('[6]5.Closing Stock &amp; W Capital'!$D$17*D61))*$C140*G$133</f>
        <v>4193564.3307212493</v>
      </c>
      <c r="H140" s="326">
        <f>(((1-'[6]5.Closing Stock &amp; W Capital'!$D$17)*F61)+('[6]5.Closing Stock &amp; W Capital'!$D$17*E61))*$C140*H$133</f>
        <v>4743261.2767752502</v>
      </c>
      <c r="I140" s="326">
        <f>(((1-'[6]5.Closing Stock &amp; W Capital'!$D$17)*G61)+('[6]5.Closing Stock &amp; W Capital'!$D$17*F61))*$C140*I$133</f>
        <v>5337444.0066078492</v>
      </c>
      <c r="J140" s="326">
        <f>(((1-'[6]5.Closing Stock &amp; W Capital'!$D$17)*H61)+('[6]5.Closing Stock &amp; W Capital'!$D$17*G61))*$C140*J$133</f>
        <v>5979186.8562317705</v>
      </c>
    </row>
    <row r="141" spans="1:12">
      <c r="A141" s="66" t="str">
        <f>A63</f>
        <v>Black Gram/Udid</v>
      </c>
      <c r="B141" s="66" t="s">
        <v>353</v>
      </c>
      <c r="C141" s="64">
        <v>6500</v>
      </c>
      <c r="D141" s="326">
        <f>((1-'[6]5.Closing Stock &amp; W Capital'!$D$17)*'[6]13.Facility 2 Cleaning &amp; Gradin'!B63)*$C141*D$133</f>
        <v>2657475.3773749992</v>
      </c>
      <c r="E141" s="326">
        <f>(((1-'[6]5.Closing Stock &amp; W Capital'!$D$17)*C63)+('[6]5.Closing Stock &amp; W Capital'!$D$17*B63))*$C141*E$133</f>
        <v>3216244.5422493746</v>
      </c>
      <c r="F141" s="326">
        <f>(((1-'[6]5.Closing Stock &amp; W Capital'!$D$17)*D63)+('[6]5.Closing Stock &amp; W Capital'!$D$17*C63))*$C141*F$133</f>
        <v>3685463.7802624688</v>
      </c>
      <c r="G141" s="326">
        <f>(((1-'[6]5.Closing Stock &amp; W Capital'!$D$17)*E63)+('[6]5.Closing Stock &amp; W Capital'!$D$17*D63))*$C141*G$133</f>
        <v>4193564.3307212493</v>
      </c>
      <c r="H141" s="326">
        <f>(((1-'[6]5.Closing Stock &amp; W Capital'!$D$17)*F63)+('[6]5.Closing Stock &amp; W Capital'!$D$17*E63))*$C141*H$133</f>
        <v>4743261.2767752502</v>
      </c>
      <c r="I141" s="326">
        <f>(((1-'[6]5.Closing Stock &amp; W Capital'!$D$17)*G63)+('[6]5.Closing Stock &amp; W Capital'!$D$17*F63))*$C141*I$133</f>
        <v>5337444.0066078492</v>
      </c>
      <c r="J141" s="326">
        <f>(((1-'[6]5.Closing Stock &amp; W Capital'!$D$17)*H63)+('[6]5.Closing Stock &amp; W Capital'!$D$17*G63))*$C141*J$133</f>
        <v>5979186.8562317705</v>
      </c>
    </row>
    <row r="142" spans="1:12">
      <c r="A142" s="66" t="str">
        <f>A65</f>
        <v>Bengal Gram/Channa</v>
      </c>
      <c r="B142" s="66" t="s">
        <v>353</v>
      </c>
      <c r="C142" s="64">
        <v>5500</v>
      </c>
      <c r="D142" s="326">
        <f>((1-'[6]5.Closing Stock &amp; W Capital'!$D$17)*'[6]13.Facility 2 Cleaning &amp; Gradin'!B65)*$C142*D$133</f>
        <v>4625759.3381999983</v>
      </c>
      <c r="E142" s="326">
        <f>(((1-'[6]5.Closing Stock &amp; W Capital'!$D$17)*C65)+('[6]5.Closing Stock &amp; W Capital'!$D$17*B65))*$C142*E$133</f>
        <v>5598386.1043109987</v>
      </c>
      <c r="F142" s="326">
        <f>(((1-'[6]5.Closing Stock &amp; W Capital'!$D$17)*D65)+('[6]5.Closing Stock &amp; W Capital'!$D$17*C65))*$C142*F$133</f>
        <v>6415136.9537755484</v>
      </c>
      <c r="G142" s="326">
        <f>(((1-'[6]5.Closing Stock &amp; W Capital'!$D$17)*E65)+('[6]5.Closing Stock &amp; W Capital'!$D$17*D65))*$C142*G$133</f>
        <v>7299566.9229257768</v>
      </c>
      <c r="H142" s="326">
        <f>(((1-'[6]5.Closing Stock &amp; W Capital'!$D$17)*F65)+('[6]5.Closing Stock &amp; W Capital'!$D$17*E65))*$C142*H$133</f>
        <v>8256402.04660659</v>
      </c>
      <c r="I142" s="326">
        <f>(((1-'[6]5.Closing Stock &amp; W Capital'!$D$17)*G65)+('[6]5.Closing Stock &amp; W Capital'!$D$17*F65))*$C142*I$133</f>
        <v>9290671.76534817</v>
      </c>
      <c r="J142" s="326">
        <f>(((1-'[6]5.Closing Stock &amp; W Capital'!$D$17)*H65)+('[6]5.Closing Stock &amp; W Capital'!$D$17*G65))*$C142*J$133</f>
        <v>10407727.450847389</v>
      </c>
    </row>
    <row r="143" spans="1:12">
      <c r="A143" s="66" t="s">
        <v>753</v>
      </c>
      <c r="B143" s="64" t="str">
        <f>B142</f>
        <v>Quintals</v>
      </c>
      <c r="C143" s="64">
        <v>80</v>
      </c>
      <c r="D143" s="382">
        <f t="shared" ref="D143:J143" si="25">B35*$C$143*D133</f>
        <v>3191261.1120000007</v>
      </c>
      <c r="E143" s="382">
        <f t="shared" si="25"/>
        <v>3705464.3043600009</v>
      </c>
      <c r="F143" s="382">
        <f t="shared" si="25"/>
        <v>4263109.6631760001</v>
      </c>
      <c r="G143" s="382">
        <f t="shared" si="25"/>
        <v>4867255.897112702</v>
      </c>
      <c r="H143" s="382">
        <f t="shared" si="25"/>
        <v>5521158.9802851323</v>
      </c>
      <c r="I143" s="382">
        <f t="shared" si="25"/>
        <v>6228284.2320320252</v>
      </c>
      <c r="J143" s="382">
        <f t="shared" si="25"/>
        <v>6992319.1115028933</v>
      </c>
    </row>
    <row r="144" spans="1:12">
      <c r="A144" s="66" t="s">
        <v>127</v>
      </c>
      <c r="B144" s="66"/>
      <c r="C144" s="66"/>
      <c r="D144" s="383">
        <f t="shared" ref="D144:J144" si="26">SUM(D138:D143)</f>
        <v>25323936.622074995</v>
      </c>
      <c r="E144" s="383">
        <f t="shared" si="26"/>
        <v>30491826.05984287</v>
      </c>
      <c r="F144" s="383">
        <f t="shared" si="26"/>
        <v>34957344.743260145</v>
      </c>
      <c r="G144" s="383">
        <f t="shared" si="26"/>
        <v>39793185.729869537</v>
      </c>
      <c r="H144" s="383">
        <f t="shared" si="26"/>
        <v>45025217.453281716</v>
      </c>
      <c r="I144" s="383">
        <f t="shared" si="26"/>
        <v>50680969.384710439</v>
      </c>
      <c r="J144" s="383">
        <f t="shared" si="26"/>
        <v>56789733.465648837</v>
      </c>
    </row>
    <row r="145" spans="1:10">
      <c r="A145" s="64"/>
      <c r="B145" s="64"/>
      <c r="C145" s="64"/>
      <c r="D145" s="382"/>
      <c r="E145" s="382"/>
      <c r="F145" s="382"/>
      <c r="G145" s="382"/>
      <c r="H145" s="382"/>
      <c r="I145" s="384"/>
      <c r="J145" s="384"/>
    </row>
    <row r="146" spans="1:10">
      <c r="A146" s="66" t="s">
        <v>143</v>
      </c>
      <c r="B146" s="66"/>
      <c r="C146" s="66"/>
      <c r="D146" s="382"/>
      <c r="E146" s="382"/>
      <c r="F146" s="382"/>
      <c r="G146" s="382"/>
      <c r="H146" s="382"/>
      <c r="I146" s="384"/>
      <c r="J146" s="384"/>
    </row>
    <row r="147" spans="1:10">
      <c r="A147" s="66" t="s">
        <v>306</v>
      </c>
      <c r="B147" s="66"/>
      <c r="C147" s="64"/>
      <c r="D147" s="382"/>
      <c r="E147" s="382"/>
      <c r="F147" s="382"/>
      <c r="G147" s="382"/>
      <c r="H147" s="382"/>
      <c r="I147" s="384"/>
      <c r="J147" s="384"/>
    </row>
    <row r="148" spans="1:10">
      <c r="A148" s="66" t="str">
        <f>A138</f>
        <v>Soybean</v>
      </c>
      <c r="B148" s="64" t="s">
        <v>353</v>
      </c>
      <c r="C148" s="64">
        <v>5000</v>
      </c>
      <c r="D148" s="126">
        <f t="shared" ref="D148:J148" si="27">B46*$C$148*D133</f>
        <v>6784407.4999999991</v>
      </c>
      <c r="E148" s="126">
        <f t="shared" si="27"/>
        <v>7835990.6625000006</v>
      </c>
      <c r="F148" s="126">
        <f t="shared" si="27"/>
        <v>8975771.1224999987</v>
      </c>
      <c r="G148" s="126">
        <f t="shared" si="27"/>
        <v>10209939.651843751</v>
      </c>
      <c r="H148" s="126">
        <f t="shared" si="27"/>
        <v>11545085.606315628</v>
      </c>
      <c r="I148" s="126">
        <f t="shared" si="27"/>
        <v>12988221.307105081</v>
      </c>
      <c r="J148" s="126">
        <f t="shared" si="27"/>
        <v>14546807.863957692</v>
      </c>
    </row>
    <row r="149" spans="1:10">
      <c r="A149" s="66" t="str">
        <f>A139</f>
        <v>Red Gram/Tur</v>
      </c>
      <c r="B149" s="64" t="s">
        <v>353</v>
      </c>
      <c r="C149" s="64">
        <v>6000</v>
      </c>
      <c r="D149" s="126">
        <f t="shared" ref="D149:J149" si="28">B47*$C$149*D133</f>
        <v>5324045.9999999991</v>
      </c>
      <c r="E149" s="126">
        <f t="shared" si="28"/>
        <v>6149273.129999999</v>
      </c>
      <c r="F149" s="126">
        <f t="shared" si="28"/>
        <v>7043712.8579999991</v>
      </c>
      <c r="G149" s="126">
        <f t="shared" si="28"/>
        <v>8012223.3759750007</v>
      </c>
      <c r="H149" s="126">
        <f t="shared" si="28"/>
        <v>9059975.6636025012</v>
      </c>
      <c r="I149" s="126">
        <f t="shared" si="28"/>
        <v>10192472.621552816</v>
      </c>
      <c r="J149" s="126">
        <f t="shared" si="28"/>
        <v>11415569.336139154</v>
      </c>
    </row>
    <row r="150" spans="1:10">
      <c r="A150" s="66" t="str">
        <f>A140</f>
        <v>Green Gram/ Moong</v>
      </c>
      <c r="B150" s="64" t="s">
        <v>353</v>
      </c>
      <c r="C150" s="64">
        <v>6000</v>
      </c>
      <c r="D150" s="126">
        <f t="shared" ref="D150:J150" si="29">B49*$C$150*D133</f>
        <v>2662022.9999999995</v>
      </c>
      <c r="E150" s="126">
        <f t="shared" si="29"/>
        <v>3074636.5649999995</v>
      </c>
      <c r="F150" s="126">
        <f t="shared" si="29"/>
        <v>3521856.4289999995</v>
      </c>
      <c r="G150" s="126">
        <f t="shared" si="29"/>
        <v>4006111.6879875003</v>
      </c>
      <c r="H150" s="126">
        <f t="shared" si="29"/>
        <v>4529987.8318012506</v>
      </c>
      <c r="I150" s="126">
        <f t="shared" si="29"/>
        <v>5096236.3107764078</v>
      </c>
      <c r="J150" s="126">
        <f t="shared" si="29"/>
        <v>5707784.6680695768</v>
      </c>
    </row>
    <row r="151" spans="1:10">
      <c r="A151" s="66" t="str">
        <f>A141</f>
        <v>Black Gram/Udid</v>
      </c>
      <c r="B151" s="64" t="s">
        <v>353</v>
      </c>
      <c r="C151" s="64">
        <v>6000</v>
      </c>
      <c r="D151" s="126">
        <f t="shared" ref="D151:J151" si="30">B51*$C$151*D133</f>
        <v>2662022.9999999995</v>
      </c>
      <c r="E151" s="126">
        <f t="shared" si="30"/>
        <v>3074636.5649999995</v>
      </c>
      <c r="F151" s="126">
        <f t="shared" si="30"/>
        <v>3521856.4289999995</v>
      </c>
      <c r="G151" s="126">
        <f t="shared" si="30"/>
        <v>4006111.6879875003</v>
      </c>
      <c r="H151" s="126">
        <f t="shared" si="30"/>
        <v>4529987.8318012506</v>
      </c>
      <c r="I151" s="126">
        <f t="shared" si="30"/>
        <v>5096236.3107764078</v>
      </c>
      <c r="J151" s="126">
        <f t="shared" si="30"/>
        <v>5707784.6680695768</v>
      </c>
    </row>
    <row r="152" spans="1:10">
      <c r="A152" s="66" t="str">
        <f t="shared" ref="A152" si="31">A142</f>
        <v>Bengal Gram/Channa</v>
      </c>
      <c r="B152" s="64" t="s">
        <v>353</v>
      </c>
      <c r="C152" s="126">
        <v>5000</v>
      </c>
      <c r="D152" s="126">
        <f t="shared" ref="D152:J152" si="32">B53*$C$152*D133</f>
        <v>4563467.9999999981</v>
      </c>
      <c r="E152" s="126">
        <f t="shared" si="32"/>
        <v>5270805.5399999991</v>
      </c>
      <c r="F152" s="126">
        <f t="shared" si="32"/>
        <v>6037468.1639999999</v>
      </c>
      <c r="G152" s="126">
        <f t="shared" si="32"/>
        <v>6867620.0365500003</v>
      </c>
      <c r="H152" s="126">
        <f t="shared" si="32"/>
        <v>7765693.4259450017</v>
      </c>
      <c r="I152" s="126">
        <f t="shared" si="32"/>
        <v>8736405.1041881274</v>
      </c>
      <c r="J152" s="126">
        <f t="shared" si="32"/>
        <v>9784773.7166907042</v>
      </c>
    </row>
    <row r="153" spans="1:10">
      <c r="A153" s="64" t="s">
        <v>312</v>
      </c>
      <c r="B153" s="64">
        <v>10</v>
      </c>
      <c r="C153" s="64">
        <v>300</v>
      </c>
      <c r="D153" s="126">
        <f t="shared" ref="D153:J153" si="33">B12*$B$153*$C$153*D133</f>
        <v>415528.79062499997</v>
      </c>
      <c r="E153" s="126">
        <f t="shared" si="33"/>
        <v>482482.33129687508</v>
      </c>
      <c r="F153" s="126">
        <f t="shared" si="33"/>
        <v>555092.40405937505</v>
      </c>
      <c r="G153" s="126">
        <f t="shared" si="33"/>
        <v>633757.27826988301</v>
      </c>
      <c r="H153" s="126">
        <f t="shared" si="33"/>
        <v>718900.90889129322</v>
      </c>
      <c r="I153" s="126">
        <f t="shared" si="33"/>
        <v>810974.5093791699</v>
      </c>
      <c r="J153" s="126">
        <f t="shared" si="33"/>
        <v>910458.21764360601</v>
      </c>
    </row>
    <row r="154" spans="1:10">
      <c r="A154" s="64" t="s">
        <v>145</v>
      </c>
      <c r="B154" s="64">
        <f>25*0.746*8</f>
        <v>149.19999999999999</v>
      </c>
      <c r="C154" s="64">
        <v>8</v>
      </c>
      <c r="D154" s="126">
        <f t="shared" ref="D154:J154" si="34">B12*$B$154*$C$154*D133</f>
        <v>165325.05482999998</v>
      </c>
      <c r="E154" s="126">
        <f t="shared" si="34"/>
        <v>191963.63687865</v>
      </c>
      <c r="F154" s="126">
        <f t="shared" si="34"/>
        <v>220852.76449509</v>
      </c>
      <c r="G154" s="126">
        <f t="shared" si="34"/>
        <v>252150.89578097747</v>
      </c>
      <c r="H154" s="126">
        <f t="shared" si="34"/>
        <v>286026.70828421589</v>
      </c>
      <c r="I154" s="126">
        <f t="shared" si="34"/>
        <v>322659.72479832574</v>
      </c>
      <c r="J154" s="126">
        <f t="shared" si="34"/>
        <v>362240.97619313601</v>
      </c>
    </row>
    <row r="155" spans="1:10">
      <c r="A155" s="76" t="s">
        <v>704</v>
      </c>
      <c r="B155" s="76"/>
      <c r="C155" s="76">
        <v>30</v>
      </c>
      <c r="D155" s="126">
        <f t="shared" ref="D155:J155" si="35">SUM(B58:B65)*$C$155*D133</f>
        <v>117687.88160999998</v>
      </c>
      <c r="E155" s="126">
        <f t="shared" si="35"/>
        <v>135929.50325954999</v>
      </c>
      <c r="F155" s="126">
        <f t="shared" si="35"/>
        <v>155701.06737002995</v>
      </c>
      <c r="G155" s="126">
        <f t="shared" si="35"/>
        <v>177109.96413340917</v>
      </c>
      <c r="H155" s="126">
        <f t="shared" si="35"/>
        <v>200270.49790470113</v>
      </c>
      <c r="I155" s="126">
        <f t="shared" si="35"/>
        <v>225304.3101427888</v>
      </c>
      <c r="J155" s="126">
        <f t="shared" si="35"/>
        <v>252340.82735992345</v>
      </c>
    </row>
    <row r="156" spans="1:10">
      <c r="A156" s="64" t="s">
        <v>292</v>
      </c>
      <c r="B156" s="9"/>
      <c r="C156" s="9">
        <v>40</v>
      </c>
      <c r="D156" s="126">
        <f t="shared" ref="D156:J156" si="36">SUM(B58:B65)*$C$156*D133</f>
        <v>156917.17547999998</v>
      </c>
      <c r="E156" s="126">
        <f t="shared" si="36"/>
        <v>181239.33767939999</v>
      </c>
      <c r="F156" s="126">
        <f t="shared" si="36"/>
        <v>207601.42316003994</v>
      </c>
      <c r="G156" s="126">
        <f t="shared" si="36"/>
        <v>236146.61884454556</v>
      </c>
      <c r="H156" s="126">
        <f t="shared" si="36"/>
        <v>267027.33053960145</v>
      </c>
      <c r="I156" s="126">
        <f t="shared" si="36"/>
        <v>300405.74685705174</v>
      </c>
      <c r="J156" s="126">
        <f t="shared" si="36"/>
        <v>336454.43647989794</v>
      </c>
    </row>
    <row r="157" spans="1:10">
      <c r="A157" s="9"/>
      <c r="B157" s="9"/>
      <c r="C157" s="9"/>
      <c r="D157" s="183"/>
      <c r="E157" s="9"/>
      <c r="F157" s="9"/>
      <c r="G157" s="9"/>
      <c r="H157" s="9"/>
      <c r="I157" s="9"/>
      <c r="J157" s="9"/>
    </row>
    <row r="158" spans="1:10">
      <c r="A158" s="9"/>
      <c r="B158" s="9"/>
      <c r="C158" s="9"/>
      <c r="D158" s="304"/>
      <c r="E158" s="9"/>
      <c r="F158" s="9"/>
      <c r="G158" s="9"/>
      <c r="H158" s="9"/>
      <c r="I158" s="9"/>
      <c r="J158" s="9"/>
    </row>
    <row r="159" spans="1:10">
      <c r="A159" s="9"/>
      <c r="B159" s="9"/>
      <c r="C159" s="9"/>
      <c r="D159" s="9"/>
      <c r="E159" s="9"/>
      <c r="F159" s="9"/>
      <c r="G159" s="9"/>
      <c r="H159" s="9"/>
      <c r="I159" s="9"/>
      <c r="J159" s="9"/>
    </row>
    <row r="160" spans="1:10">
      <c r="A160" s="126" t="s">
        <v>335</v>
      </c>
      <c r="B160" s="126"/>
      <c r="C160" s="126"/>
      <c r="D160" s="126"/>
      <c r="E160" s="126">
        <f>'[6]5.Closing Stock &amp; W Capital'!F8</f>
        <v>404047.49512724992</v>
      </c>
      <c r="F160" s="126">
        <f>'[6]5.Closing Stock &amp; W Capital'!G8</f>
        <v>466852.84570572368</v>
      </c>
      <c r="G160" s="126">
        <f>'[6]5.Closing Stock &amp; W Capital'!H8</f>
        <v>534928.61260422668</v>
      </c>
      <c r="H160" s="126">
        <f>'[6]5.Closing Stock &amp; W Capital'!I8</f>
        <v>608644.82407831587</v>
      </c>
      <c r="I160" s="65">
        <f>'[6]5.Closing Stock &amp; W Capital'!J8</f>
        <v>688395.33516830334</v>
      </c>
      <c r="J160" s="65">
        <f>'[6]5.Closing Stock &amp; W Capital'!K8</f>
        <v>774599.28530709352</v>
      </c>
    </row>
    <row r="161" spans="1:10">
      <c r="A161" s="126" t="s">
        <v>336</v>
      </c>
      <c r="B161" s="126"/>
      <c r="C161" s="126"/>
      <c r="D161" s="126">
        <f>'[6]5.Closing Stock &amp; W Capital'!E17</f>
        <v>404047.49512724992</v>
      </c>
      <c r="E161" s="126">
        <f>'[6]5.Closing Stock &amp; W Capital'!F17</f>
        <v>466852.84570572368</v>
      </c>
      <c r="F161" s="126">
        <f>'[6]5.Closing Stock &amp; W Capital'!G17</f>
        <v>534928.61260422668</v>
      </c>
      <c r="G161" s="126">
        <f>'[6]5.Closing Stock &amp; W Capital'!H17</f>
        <v>608644.82407831587</v>
      </c>
      <c r="H161" s="126">
        <f>'[6]5.Closing Stock &amp; W Capital'!I17</f>
        <v>688395.33516830334</v>
      </c>
      <c r="I161" s="65">
        <f>'[6]5.Closing Stock &amp; W Capital'!J17</f>
        <v>774599.28530709352</v>
      </c>
      <c r="J161" s="65">
        <f>'[6]5.Closing Stock &amp; W Capital'!K17</f>
        <v>867702.64212184213</v>
      </c>
    </row>
    <row r="162" spans="1:10">
      <c r="A162" s="126"/>
      <c r="B162" s="126"/>
      <c r="C162" s="126"/>
      <c r="D162" s="126"/>
      <c r="E162" s="126"/>
      <c r="F162" s="126"/>
      <c r="G162" s="126"/>
      <c r="H162" s="126"/>
      <c r="I162" s="65"/>
      <c r="J162" s="65"/>
    </row>
    <row r="163" spans="1:10">
      <c r="A163" s="300" t="s">
        <v>313</v>
      </c>
      <c r="B163" s="126"/>
      <c r="C163" s="126"/>
      <c r="D163" s="300">
        <f t="shared" ref="D163:J163" si="37">SUM(D148:D160)-D161</f>
        <v>22447378.907417741</v>
      </c>
      <c r="E163" s="300">
        <f t="shared" si="37"/>
        <v>26334151.921036001</v>
      </c>
      <c r="F163" s="300">
        <f t="shared" si="37"/>
        <v>30171836.894686028</v>
      </c>
      <c r="G163" s="300">
        <f t="shared" si="37"/>
        <v>34327454.98589848</v>
      </c>
      <c r="H163" s="300">
        <f t="shared" si="37"/>
        <v>38823205.293995447</v>
      </c>
      <c r="I163" s="300">
        <f t="shared" si="37"/>
        <v>43682711.995437391</v>
      </c>
      <c r="J163" s="300">
        <f t="shared" si="37"/>
        <v>48931111.353788517</v>
      </c>
    </row>
    <row r="164" spans="1:10">
      <c r="A164" s="64"/>
      <c r="B164" s="64"/>
      <c r="C164" s="64"/>
      <c r="D164" s="64"/>
      <c r="E164" s="64"/>
      <c r="F164" s="64"/>
      <c r="G164" s="64"/>
      <c r="H164" s="64"/>
      <c r="I164" s="64"/>
      <c r="J164" s="64"/>
    </row>
    <row r="165" spans="1:10">
      <c r="A165" s="127" t="s">
        <v>305</v>
      </c>
      <c r="B165" s="127"/>
      <c r="C165" s="127"/>
      <c r="D165" s="300"/>
      <c r="E165" s="300"/>
      <c r="F165" s="300"/>
      <c r="G165" s="300"/>
      <c r="H165" s="300"/>
      <c r="I165" s="82"/>
      <c r="J165" s="82"/>
    </row>
    <row r="166" spans="1:10">
      <c r="A166" s="64" t="s">
        <v>185</v>
      </c>
      <c r="B166" s="64">
        <v>1</v>
      </c>
      <c r="C166" s="126">
        <v>12000</v>
      </c>
      <c r="D166" s="126">
        <f t="shared" ref="D166:J166" si="38">$B$166*$C$166*D133*12</f>
        <v>144000</v>
      </c>
      <c r="E166" s="126">
        <f t="shared" si="38"/>
        <v>151200</v>
      </c>
      <c r="F166" s="126">
        <f t="shared" si="38"/>
        <v>158760</v>
      </c>
      <c r="G166" s="126">
        <f t="shared" si="38"/>
        <v>166698.00000000003</v>
      </c>
      <c r="H166" s="126">
        <f t="shared" si="38"/>
        <v>175032.90000000002</v>
      </c>
      <c r="I166" s="126">
        <f t="shared" si="38"/>
        <v>183784.54500000004</v>
      </c>
      <c r="J166" s="126">
        <f t="shared" si="38"/>
        <v>192973.77225000004</v>
      </c>
    </row>
    <row r="167" spans="1:10">
      <c r="A167" s="64" t="s">
        <v>190</v>
      </c>
      <c r="B167" s="64">
        <v>1</v>
      </c>
      <c r="C167" s="126">
        <v>8000</v>
      </c>
      <c r="D167" s="126">
        <f t="shared" ref="D167:J167" si="39">$B$167*$C$167*D133*12</f>
        <v>96000</v>
      </c>
      <c r="E167" s="126">
        <f t="shared" si="39"/>
        <v>100800</v>
      </c>
      <c r="F167" s="126">
        <f t="shared" si="39"/>
        <v>105840</v>
      </c>
      <c r="G167" s="126">
        <f t="shared" si="39"/>
        <v>111132.00000000003</v>
      </c>
      <c r="H167" s="126">
        <f t="shared" si="39"/>
        <v>116688.6</v>
      </c>
      <c r="I167" s="126">
        <f t="shared" si="39"/>
        <v>122523.03000000003</v>
      </c>
      <c r="J167" s="126">
        <f t="shared" si="39"/>
        <v>128649.18150000004</v>
      </c>
    </row>
    <row r="168" spans="1:10">
      <c r="A168" s="64"/>
      <c r="B168" s="64"/>
      <c r="C168" s="126"/>
      <c r="D168" s="126"/>
      <c r="E168" s="126"/>
      <c r="F168" s="126"/>
      <c r="G168" s="126"/>
      <c r="H168" s="126"/>
      <c r="I168" s="126"/>
      <c r="J168" s="126"/>
    </row>
    <row r="169" spans="1:10">
      <c r="A169" s="64"/>
      <c r="B169" s="64"/>
      <c r="C169" s="126"/>
      <c r="D169" s="126"/>
      <c r="E169" s="126"/>
      <c r="F169" s="126"/>
      <c r="G169" s="126"/>
      <c r="H169" s="126"/>
      <c r="I169" s="126"/>
      <c r="J169" s="126"/>
    </row>
    <row r="170" spans="1:10">
      <c r="A170" s="66" t="s">
        <v>305</v>
      </c>
      <c r="B170" s="66"/>
      <c r="C170" s="66"/>
      <c r="D170" s="300">
        <f>SUM(D166:D168)</f>
        <v>240000</v>
      </c>
      <c r="E170" s="300">
        <f t="shared" ref="E170:J170" si="40">SUM(E166:E168)</f>
        <v>252000</v>
      </c>
      <c r="F170" s="300">
        <f t="shared" si="40"/>
        <v>264600</v>
      </c>
      <c r="G170" s="300">
        <f t="shared" si="40"/>
        <v>277830.00000000006</v>
      </c>
      <c r="H170" s="300">
        <f t="shared" si="40"/>
        <v>291721.5</v>
      </c>
      <c r="I170" s="300">
        <f t="shared" si="40"/>
        <v>306307.57500000007</v>
      </c>
      <c r="J170" s="300">
        <f t="shared" si="40"/>
        <v>321622.9537500001</v>
      </c>
    </row>
    <row r="171" spans="1:10">
      <c r="A171" s="127" t="s">
        <v>293</v>
      </c>
      <c r="B171" s="127"/>
      <c r="C171" s="127"/>
      <c r="D171" s="300">
        <f>D163+D170</f>
        <v>22687378.907417741</v>
      </c>
      <c r="E171" s="300">
        <f t="shared" ref="E171:J171" si="41">E163+E170</f>
        <v>26586151.921036001</v>
      </c>
      <c r="F171" s="300">
        <f t="shared" si="41"/>
        <v>30436436.894686028</v>
      </c>
      <c r="G171" s="300">
        <f t="shared" si="41"/>
        <v>34605284.98589848</v>
      </c>
      <c r="H171" s="300">
        <f t="shared" si="41"/>
        <v>39114926.793995447</v>
      </c>
      <c r="I171" s="300">
        <f t="shared" si="41"/>
        <v>43989019.570437394</v>
      </c>
      <c r="J171" s="300">
        <f t="shared" si="41"/>
        <v>49252734.307538517</v>
      </c>
    </row>
    <row r="172" spans="1:10">
      <c r="A172" s="64"/>
      <c r="B172" s="64"/>
      <c r="C172" s="64"/>
      <c r="D172" s="126"/>
      <c r="E172" s="126"/>
      <c r="F172" s="126"/>
      <c r="G172" s="126"/>
      <c r="H172" s="126"/>
      <c r="I172" s="126"/>
      <c r="J172" s="126"/>
    </row>
    <row r="173" spans="1:10">
      <c r="A173" s="66" t="s">
        <v>7</v>
      </c>
      <c r="B173" s="66"/>
      <c r="C173" s="66"/>
      <c r="D173" s="300">
        <f t="shared" ref="D173:J173" si="42">D144-D171</f>
        <v>2636557.7146572545</v>
      </c>
      <c r="E173" s="300">
        <f t="shared" si="42"/>
        <v>3905674.1388068683</v>
      </c>
      <c r="F173" s="300">
        <f t="shared" si="42"/>
        <v>4520907.8485741168</v>
      </c>
      <c r="G173" s="300">
        <f t="shared" si="42"/>
        <v>5187900.7439710572</v>
      </c>
      <c r="H173" s="300">
        <f t="shared" si="42"/>
        <v>5910290.6592862681</v>
      </c>
      <c r="I173" s="300">
        <f t="shared" si="42"/>
        <v>6691949.8142730445</v>
      </c>
      <c r="J173" s="300">
        <f t="shared" si="42"/>
        <v>7536999.1581103206</v>
      </c>
    </row>
    <row r="174" spans="1:10">
      <c r="A174" s="423" t="s">
        <v>408</v>
      </c>
      <c r="B174" s="423"/>
      <c r="C174" s="423"/>
      <c r="D174" s="423"/>
      <c r="E174" s="423"/>
      <c r="F174" s="423"/>
      <c r="G174" s="423"/>
      <c r="H174" s="423"/>
      <c r="I174" s="423"/>
      <c r="J174" s="423"/>
    </row>
    <row r="176" spans="1:10">
      <c r="A176" t="s">
        <v>522</v>
      </c>
    </row>
    <row r="177" spans="1:2">
      <c r="A177">
        <v>1</v>
      </c>
      <c r="B177" t="s">
        <v>535</v>
      </c>
    </row>
    <row r="178" spans="1:2">
      <c r="A178">
        <v>2</v>
      </c>
      <c r="B178" t="s">
        <v>536</v>
      </c>
    </row>
    <row r="179" spans="1:2">
      <c r="A179">
        <v>3</v>
      </c>
      <c r="B179" s="63" t="s">
        <v>586</v>
      </c>
    </row>
    <row r="182" spans="1:2">
      <c r="A182" t="s">
        <v>680</v>
      </c>
      <c r="B182" t="s">
        <v>681</v>
      </c>
    </row>
    <row r="183" spans="1:2">
      <c r="B183" t="s">
        <v>695</v>
      </c>
    </row>
  </sheetData>
  <mergeCells count="4">
    <mergeCell ref="A3:H3"/>
    <mergeCell ref="A4:H4"/>
    <mergeCell ref="A131:J131"/>
    <mergeCell ref="A174:J17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CF023-892B-466C-A122-7834FF2B3B1F}">
  <sheetPr codeName="Sheet18"/>
  <dimension ref="A3:P68"/>
  <sheetViews>
    <sheetView workbookViewId="0">
      <selection sqref="A1:XFD1048576"/>
    </sheetView>
  </sheetViews>
  <sheetFormatPr defaultRowHeight="15"/>
  <cols>
    <col min="1" max="2" width="29.42578125" customWidth="1"/>
    <col min="3" max="3" width="12.28515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28515625" customWidth="1"/>
    <col min="13" max="13" width="16" customWidth="1"/>
    <col min="14" max="14" width="23.28515625" customWidth="1"/>
    <col min="18" max="18" width="12.7109375" bestFit="1" customWidth="1"/>
  </cols>
  <sheetData>
    <row r="3" spans="1:13" ht="18.75">
      <c r="A3" s="424" t="s">
        <v>576</v>
      </c>
      <c r="B3" s="424"/>
      <c r="C3" s="424"/>
      <c r="D3" s="424"/>
      <c r="E3" s="424"/>
      <c r="F3" s="424"/>
      <c r="G3" s="424"/>
      <c r="H3" s="424"/>
      <c r="I3" s="424"/>
      <c r="J3" s="424"/>
      <c r="K3" s="424"/>
      <c r="L3" s="424"/>
    </row>
    <row r="4" spans="1:13" ht="18.75">
      <c r="A4" s="424" t="s">
        <v>577</v>
      </c>
      <c r="B4" s="424"/>
      <c r="C4" s="424"/>
      <c r="D4" s="424"/>
      <c r="E4" s="424"/>
      <c r="F4" s="424"/>
      <c r="G4" s="424"/>
      <c r="H4" s="424"/>
      <c r="I4" s="424"/>
      <c r="J4" s="424"/>
      <c r="K4" s="424"/>
      <c r="L4" s="424"/>
    </row>
    <row r="5" spans="1:13">
      <c r="A5" s="63"/>
      <c r="B5" s="63"/>
      <c r="C5" s="63"/>
    </row>
    <row r="6" spans="1:13">
      <c r="A6" s="63"/>
      <c r="B6" s="63"/>
      <c r="C6" s="63"/>
    </row>
    <row r="7" spans="1:13" ht="45">
      <c r="A7" s="202" t="s">
        <v>146</v>
      </c>
      <c r="B7" s="203" t="s">
        <v>416</v>
      </c>
      <c r="C7" s="203" t="s">
        <v>422</v>
      </c>
      <c r="D7" s="203" t="s">
        <v>420</v>
      </c>
      <c r="E7" s="203" t="s">
        <v>421</v>
      </c>
      <c r="F7" s="203" t="s">
        <v>301</v>
      </c>
      <c r="G7" s="203" t="s">
        <v>423</v>
      </c>
      <c r="H7" s="203" t="s">
        <v>424</v>
      </c>
      <c r="I7" s="203" t="s">
        <v>425</v>
      </c>
      <c r="J7" s="205" t="s">
        <v>428</v>
      </c>
      <c r="K7" s="203" t="s">
        <v>426</v>
      </c>
      <c r="L7" s="205" t="s">
        <v>427</v>
      </c>
      <c r="M7" s="203" t="s">
        <v>430</v>
      </c>
    </row>
    <row r="8" spans="1:13">
      <c r="A8" s="204">
        <v>1</v>
      </c>
      <c r="B8" s="198"/>
      <c r="C8" s="198"/>
      <c r="D8" s="198"/>
      <c r="E8" s="198"/>
      <c r="F8" s="9">
        <f>D8*E8</f>
        <v>0</v>
      </c>
      <c r="G8" s="198"/>
      <c r="H8" s="9">
        <v>0</v>
      </c>
      <c r="I8" s="198"/>
      <c r="J8" s="9">
        <f>H8*I8</f>
        <v>0</v>
      </c>
      <c r="K8" s="198"/>
      <c r="L8" s="198">
        <v>1</v>
      </c>
      <c r="M8" s="9">
        <f t="shared" ref="M8:M17" si="0">D8*L8</f>
        <v>0</v>
      </c>
    </row>
    <row r="9" spans="1:13">
      <c r="A9" s="204">
        <v>2</v>
      </c>
      <c r="B9" s="198" t="s">
        <v>417</v>
      </c>
      <c r="C9" s="198"/>
      <c r="D9" s="198"/>
      <c r="E9" s="198">
        <v>6</v>
      </c>
      <c r="F9" s="9">
        <f t="shared" ref="F9:F17" si="1">D9*E9*C9</f>
        <v>0</v>
      </c>
      <c r="G9" s="198">
        <v>2</v>
      </c>
      <c r="H9" s="9">
        <f>F9/G9</f>
        <v>0</v>
      </c>
      <c r="I9" s="198">
        <v>8</v>
      </c>
      <c r="J9" s="9">
        <f t="shared" ref="J9:J17" si="2">H9*I9</f>
        <v>0</v>
      </c>
      <c r="K9" s="198">
        <v>0</v>
      </c>
      <c r="L9" s="198">
        <v>1</v>
      </c>
      <c r="M9" s="9">
        <f t="shared" si="0"/>
        <v>0</v>
      </c>
    </row>
    <row r="10" spans="1:13">
      <c r="A10" s="204">
        <v>3</v>
      </c>
      <c r="B10" s="198" t="s">
        <v>418</v>
      </c>
      <c r="C10" s="198"/>
      <c r="D10" s="198"/>
      <c r="E10" s="198">
        <v>6</v>
      </c>
      <c r="F10" s="9">
        <f t="shared" si="1"/>
        <v>0</v>
      </c>
      <c r="G10" s="198">
        <v>2</v>
      </c>
      <c r="H10" s="9">
        <f>F10/G10</f>
        <v>0</v>
      </c>
      <c r="I10" s="198">
        <v>8</v>
      </c>
      <c r="J10" s="9">
        <f t="shared" si="2"/>
        <v>0</v>
      </c>
      <c r="K10" s="198"/>
      <c r="L10" s="198">
        <v>1</v>
      </c>
      <c r="M10" s="9">
        <f t="shared" si="0"/>
        <v>0</v>
      </c>
    </row>
    <row r="11" spans="1:13">
      <c r="A11" s="204">
        <v>4</v>
      </c>
      <c r="B11" s="198" t="s">
        <v>767</v>
      </c>
      <c r="C11" s="198"/>
      <c r="D11" s="198"/>
      <c r="E11" s="198">
        <v>6</v>
      </c>
      <c r="F11" s="9">
        <f t="shared" si="1"/>
        <v>0</v>
      </c>
      <c r="G11" s="198">
        <v>2</v>
      </c>
      <c r="H11" s="9">
        <f>F11/G11</f>
        <v>0</v>
      </c>
      <c r="I11" s="198">
        <v>4</v>
      </c>
      <c r="J11" s="9">
        <f t="shared" si="2"/>
        <v>0</v>
      </c>
      <c r="K11" s="198"/>
      <c r="L11" s="198">
        <v>1</v>
      </c>
      <c r="M11" s="9">
        <f t="shared" si="0"/>
        <v>0</v>
      </c>
    </row>
    <row r="12" spans="1:13">
      <c r="A12" s="204">
        <v>5</v>
      </c>
      <c r="B12" s="198" t="s">
        <v>768</v>
      </c>
      <c r="C12" s="198"/>
      <c r="D12" s="198"/>
      <c r="E12" s="198">
        <v>8</v>
      </c>
      <c r="F12" s="9">
        <f t="shared" si="1"/>
        <v>0</v>
      </c>
      <c r="G12" s="198">
        <v>2</v>
      </c>
      <c r="H12" s="9">
        <f>F12/G12</f>
        <v>0</v>
      </c>
      <c r="I12" s="198">
        <v>3</v>
      </c>
      <c r="J12" s="9">
        <f t="shared" si="2"/>
        <v>0</v>
      </c>
      <c r="K12" s="198"/>
      <c r="L12" s="198">
        <v>1</v>
      </c>
      <c r="M12" s="9">
        <f t="shared" si="0"/>
        <v>0</v>
      </c>
    </row>
    <row r="13" spans="1:13">
      <c r="A13" s="204">
        <v>6</v>
      </c>
      <c r="B13" s="9" t="s">
        <v>768</v>
      </c>
      <c r="C13" s="9"/>
      <c r="D13" s="9"/>
      <c r="E13" s="9">
        <v>8</v>
      </c>
      <c r="F13" s="9">
        <f t="shared" si="1"/>
        <v>0</v>
      </c>
      <c r="G13" s="9">
        <v>2</v>
      </c>
      <c r="H13" s="198"/>
      <c r="I13" s="9"/>
      <c r="J13" s="9">
        <f t="shared" si="2"/>
        <v>0</v>
      </c>
      <c r="K13" s="9"/>
      <c r="L13" s="9">
        <v>2</v>
      </c>
      <c r="M13" s="9">
        <f>D13*L13</f>
        <v>0</v>
      </c>
    </row>
    <row r="14" spans="1:13">
      <c r="A14" s="204">
        <v>7</v>
      </c>
      <c r="B14" s="9"/>
      <c r="C14" s="9"/>
      <c r="D14" s="9"/>
      <c r="E14" s="9"/>
      <c r="F14" s="9">
        <f t="shared" si="1"/>
        <v>0</v>
      </c>
      <c r="G14" s="9">
        <v>0</v>
      </c>
      <c r="H14" s="198"/>
      <c r="I14" s="9"/>
      <c r="J14" s="9">
        <f t="shared" si="2"/>
        <v>0</v>
      </c>
      <c r="K14" s="9"/>
      <c r="L14" s="9"/>
      <c r="M14" s="9">
        <f t="shared" si="0"/>
        <v>0</v>
      </c>
    </row>
    <row r="15" spans="1:13">
      <c r="A15" s="204">
        <v>8</v>
      </c>
      <c r="B15" s="9"/>
      <c r="C15" s="9"/>
      <c r="D15" s="9"/>
      <c r="E15" s="9"/>
      <c r="F15" s="9">
        <f t="shared" si="1"/>
        <v>0</v>
      </c>
      <c r="G15" s="9">
        <v>0</v>
      </c>
      <c r="H15" s="198"/>
      <c r="I15" s="9"/>
      <c r="J15" s="9">
        <f t="shared" si="2"/>
        <v>0</v>
      </c>
      <c r="K15" s="9"/>
      <c r="L15" s="9"/>
      <c r="M15" s="9">
        <f t="shared" si="0"/>
        <v>0</v>
      </c>
    </row>
    <row r="16" spans="1:13">
      <c r="A16" s="204">
        <v>9</v>
      </c>
      <c r="B16" s="9"/>
      <c r="C16" s="9"/>
      <c r="D16" s="9"/>
      <c r="E16" s="9"/>
      <c r="F16" s="9">
        <f t="shared" si="1"/>
        <v>0</v>
      </c>
      <c r="G16" s="9">
        <v>0</v>
      </c>
      <c r="H16" s="198"/>
      <c r="I16" s="9"/>
      <c r="J16" s="9">
        <f t="shared" si="2"/>
        <v>0</v>
      </c>
      <c r="K16" s="9"/>
      <c r="L16" s="9"/>
      <c r="M16" s="9">
        <f t="shared" si="0"/>
        <v>0</v>
      </c>
    </row>
    <row r="17" spans="1:16">
      <c r="A17" s="204">
        <v>10</v>
      </c>
      <c r="B17" s="9"/>
      <c r="C17" s="9"/>
      <c r="D17" s="9"/>
      <c r="E17" s="9"/>
      <c r="F17" s="9">
        <f t="shared" si="1"/>
        <v>0</v>
      </c>
      <c r="G17" s="9">
        <v>0</v>
      </c>
      <c r="H17" s="198"/>
      <c r="I17" s="9"/>
      <c r="J17" s="9">
        <f t="shared" si="2"/>
        <v>0</v>
      </c>
      <c r="K17" s="9"/>
      <c r="L17" s="9"/>
      <c r="M17" s="9">
        <f t="shared" si="0"/>
        <v>0</v>
      </c>
    </row>
    <row r="18" spans="1:16">
      <c r="A18" s="13"/>
      <c r="B18" s="13"/>
    </row>
    <row r="19" spans="1:16">
      <c r="A19" s="13"/>
      <c r="B19" s="13"/>
    </row>
    <row r="21" spans="1:16" ht="18.75">
      <c r="A21" s="424" t="s">
        <v>578</v>
      </c>
      <c r="B21" s="424"/>
      <c r="C21" s="424"/>
      <c r="D21" s="424"/>
      <c r="E21" s="424"/>
      <c r="F21" s="424"/>
      <c r="G21" s="424"/>
      <c r="H21" s="424"/>
      <c r="I21" s="424"/>
      <c r="J21" s="424"/>
      <c r="K21" s="424"/>
      <c r="N21">
        <f>72500/12</f>
        <v>6041.666666666667</v>
      </c>
    </row>
    <row r="23" spans="1:16">
      <c r="A23" s="63"/>
      <c r="B23" s="63"/>
      <c r="C23" s="63"/>
      <c r="D23" s="63"/>
      <c r="E23" s="117">
        <v>1</v>
      </c>
      <c r="F23" s="116">
        <f>(E23*5%)+E23</f>
        <v>1.05</v>
      </c>
      <c r="G23" s="116">
        <f t="shared" ref="G23:K23" si="3">(F23*5%)+F23</f>
        <v>1.1025</v>
      </c>
      <c r="H23" s="116">
        <f t="shared" si="3"/>
        <v>1.1576250000000001</v>
      </c>
      <c r="I23" s="116">
        <f t="shared" si="3"/>
        <v>1.2155062500000002</v>
      </c>
      <c r="J23" s="116">
        <f t="shared" si="3"/>
        <v>1.2762815625000004</v>
      </c>
      <c r="K23" s="116">
        <f t="shared" si="3"/>
        <v>1.3400956406250004</v>
      </c>
    </row>
    <row r="24" spans="1:16">
      <c r="A24" s="115" t="s">
        <v>0</v>
      </c>
      <c r="B24" s="115" t="s">
        <v>133</v>
      </c>
      <c r="C24" s="115" t="s">
        <v>769</v>
      </c>
      <c r="D24" s="115" t="s">
        <v>153</v>
      </c>
      <c r="E24" s="87" t="s">
        <v>2</v>
      </c>
      <c r="F24" s="87" t="s">
        <v>3</v>
      </c>
      <c r="G24" s="87" t="s">
        <v>4</v>
      </c>
      <c r="H24" s="87" t="s">
        <v>5</v>
      </c>
      <c r="I24" s="87" t="s">
        <v>6</v>
      </c>
      <c r="J24" s="87" t="s">
        <v>169</v>
      </c>
      <c r="K24" s="87" t="s">
        <v>168</v>
      </c>
    </row>
    <row r="25" spans="1:16">
      <c r="A25" s="66"/>
      <c r="B25" s="66"/>
      <c r="C25" s="66"/>
      <c r="D25" s="66"/>
      <c r="E25" s="64"/>
      <c r="F25" s="64"/>
      <c r="G25" s="64"/>
      <c r="H25" s="64"/>
      <c r="I25" s="64"/>
      <c r="J25" s="64"/>
      <c r="K25" s="64"/>
    </row>
    <row r="26" spans="1:16">
      <c r="A26" s="66" t="s">
        <v>127</v>
      </c>
      <c r="B26" s="66"/>
      <c r="C26" s="66"/>
      <c r="D26" s="66"/>
      <c r="E26" s="64"/>
      <c r="F26" s="64"/>
      <c r="G26" s="64"/>
      <c r="H26" s="64"/>
      <c r="I26" s="64"/>
      <c r="J26" s="64"/>
      <c r="K26" s="64"/>
      <c r="P26" s="63"/>
    </row>
    <row r="27" spans="1:16">
      <c r="A27" s="127" t="s">
        <v>432</v>
      </c>
      <c r="B27" s="76"/>
      <c r="C27" s="76"/>
      <c r="D27" s="76"/>
      <c r="E27" s="65"/>
      <c r="F27" s="65"/>
      <c r="G27" s="65"/>
      <c r="H27" s="65"/>
      <c r="I27" s="65"/>
      <c r="J27" s="65"/>
      <c r="K27" s="65"/>
      <c r="P27" s="63"/>
    </row>
    <row r="28" spans="1:16">
      <c r="A28" s="76" t="s">
        <v>295</v>
      </c>
      <c r="B28" s="76"/>
      <c r="C28" s="76">
        <v>0</v>
      </c>
      <c r="D28" s="76">
        <v>8417</v>
      </c>
      <c r="E28" s="65">
        <f>$C$28*$D$28*E23</f>
        <v>0</v>
      </c>
      <c r="F28" s="65">
        <f t="shared" ref="F28:K28" si="4">$C$28*$D$28*F23</f>
        <v>0</v>
      </c>
      <c r="G28" s="65">
        <f t="shared" si="4"/>
        <v>0</v>
      </c>
      <c r="H28" s="65">
        <f t="shared" si="4"/>
        <v>0</v>
      </c>
      <c r="I28" s="65">
        <f t="shared" si="4"/>
        <v>0</v>
      </c>
      <c r="J28" s="65">
        <f t="shared" si="4"/>
        <v>0</v>
      </c>
      <c r="K28" s="65">
        <f t="shared" si="4"/>
        <v>0</v>
      </c>
      <c r="P28" s="63"/>
    </row>
    <row r="29" spans="1:16">
      <c r="A29" s="76" t="str">
        <f>B9</f>
        <v>Cultivator</v>
      </c>
      <c r="B29" s="76"/>
      <c r="C29" s="76">
        <v>0</v>
      </c>
      <c r="D29" s="76">
        <v>1</v>
      </c>
      <c r="E29" s="65">
        <f>$C$29*$D$29*E23</f>
        <v>0</v>
      </c>
      <c r="F29" s="65">
        <f t="shared" ref="F29:K29" si="5">$C$29*$D$29*F23</f>
        <v>0</v>
      </c>
      <c r="G29" s="65">
        <f t="shared" si="5"/>
        <v>0</v>
      </c>
      <c r="H29" s="65">
        <f t="shared" si="5"/>
        <v>0</v>
      </c>
      <c r="I29" s="65">
        <f t="shared" si="5"/>
        <v>0</v>
      </c>
      <c r="J29" s="65">
        <f t="shared" si="5"/>
        <v>0</v>
      </c>
      <c r="K29" s="65">
        <f t="shared" si="5"/>
        <v>0</v>
      </c>
      <c r="M29">
        <v>6</v>
      </c>
      <c r="N29">
        <v>50500</v>
      </c>
      <c r="P29" s="63"/>
    </row>
    <row r="30" spans="1:16">
      <c r="A30" s="76" t="str">
        <f>B10</f>
        <v>Rotavator</v>
      </c>
      <c r="B30" s="76"/>
      <c r="C30" s="76">
        <v>0</v>
      </c>
      <c r="D30" s="76">
        <v>1</v>
      </c>
      <c r="E30" s="65">
        <f>$C$30*$D$30*E23</f>
        <v>0</v>
      </c>
      <c r="F30" s="65">
        <f t="shared" ref="F30:K30" si="6">$C$30*$D$30*F23</f>
        <v>0</v>
      </c>
      <c r="G30" s="65">
        <f t="shared" si="6"/>
        <v>0</v>
      </c>
      <c r="H30" s="65">
        <f t="shared" si="6"/>
        <v>0</v>
      </c>
      <c r="I30" s="65">
        <f t="shared" si="6"/>
        <v>0</v>
      </c>
      <c r="J30" s="65">
        <f t="shared" si="6"/>
        <v>0</v>
      </c>
      <c r="K30" s="65">
        <f t="shared" si="6"/>
        <v>0</v>
      </c>
      <c r="M30">
        <v>1</v>
      </c>
      <c r="P30" s="63"/>
    </row>
    <row r="31" spans="1:16">
      <c r="A31" s="76" t="str">
        <f>B11</f>
        <v>Agri Sales</v>
      </c>
      <c r="B31" s="76"/>
      <c r="C31" s="76">
        <v>0</v>
      </c>
      <c r="D31" s="76">
        <v>1</v>
      </c>
      <c r="E31" s="65">
        <f>$C$31*$D$31*E23</f>
        <v>0</v>
      </c>
      <c r="F31" s="65">
        <f t="shared" ref="F31:K31" si="7">$C$31*$D$31*F23</f>
        <v>0</v>
      </c>
      <c r="G31" s="65">
        <f t="shared" si="7"/>
        <v>0</v>
      </c>
      <c r="H31" s="65">
        <f t="shared" si="7"/>
        <v>0</v>
      </c>
      <c r="I31" s="65">
        <f t="shared" si="7"/>
        <v>0</v>
      </c>
      <c r="J31" s="65">
        <f t="shared" si="7"/>
        <v>0</v>
      </c>
      <c r="K31" s="65">
        <f t="shared" si="7"/>
        <v>0</v>
      </c>
      <c r="P31" s="63"/>
    </row>
    <row r="32" spans="1:16">
      <c r="A32" s="76" t="s">
        <v>770</v>
      </c>
      <c r="B32" s="76"/>
      <c r="C32" s="76">
        <v>0</v>
      </c>
      <c r="D32" s="76">
        <f>K12</f>
        <v>0</v>
      </c>
      <c r="E32" s="65">
        <f>$C$32*$D$32*E23</f>
        <v>0</v>
      </c>
      <c r="F32" s="65">
        <f t="shared" ref="F32:K32" si="8">$C$32*$D$32*F23</f>
        <v>0</v>
      </c>
      <c r="G32" s="65">
        <f t="shared" si="8"/>
        <v>0</v>
      </c>
      <c r="H32" s="65">
        <f t="shared" si="8"/>
        <v>0</v>
      </c>
      <c r="I32" s="65">
        <f t="shared" si="8"/>
        <v>0</v>
      </c>
      <c r="J32" s="65">
        <f t="shared" si="8"/>
        <v>0</v>
      </c>
      <c r="K32" s="65">
        <f t="shared" si="8"/>
        <v>0</v>
      </c>
      <c r="M32" s="385">
        <f>N29*M30/M29</f>
        <v>8416.6666666666661</v>
      </c>
      <c r="P32" s="63"/>
    </row>
    <row r="33" spans="1:16">
      <c r="A33" s="76" t="s">
        <v>771</v>
      </c>
      <c r="B33" s="76"/>
      <c r="C33" s="76">
        <v>0</v>
      </c>
      <c r="D33" s="76">
        <v>140000</v>
      </c>
      <c r="E33" s="65">
        <f>$C$33*$D$33*E23</f>
        <v>0</v>
      </c>
      <c r="F33" s="65">
        <f t="shared" ref="F33:K33" si="9">$C$33*$D$33*F23</f>
        <v>0</v>
      </c>
      <c r="G33" s="65">
        <f t="shared" si="9"/>
        <v>0</v>
      </c>
      <c r="H33" s="65">
        <f t="shared" si="9"/>
        <v>0</v>
      </c>
      <c r="I33" s="65">
        <f t="shared" si="9"/>
        <v>0</v>
      </c>
      <c r="J33" s="65">
        <f t="shared" si="9"/>
        <v>0</v>
      </c>
      <c r="K33" s="65">
        <f t="shared" si="9"/>
        <v>0</v>
      </c>
      <c r="P33" s="63"/>
    </row>
    <row r="34" spans="1:16">
      <c r="A34" s="76"/>
      <c r="B34" s="76"/>
      <c r="C34" s="76">
        <v>0</v>
      </c>
      <c r="D34" s="76">
        <f t="shared" ref="D34:D38" si="10">K14</f>
        <v>0</v>
      </c>
      <c r="E34" s="65">
        <f>$C$34*$D$34*E23</f>
        <v>0</v>
      </c>
      <c r="F34" s="65">
        <f t="shared" ref="F34:K34" si="11">$C$34*$D$34*F23</f>
        <v>0</v>
      </c>
      <c r="G34" s="65">
        <f t="shared" si="11"/>
        <v>0</v>
      </c>
      <c r="H34" s="65">
        <f t="shared" si="11"/>
        <v>0</v>
      </c>
      <c r="I34" s="65">
        <f t="shared" si="11"/>
        <v>0</v>
      </c>
      <c r="J34" s="65">
        <f t="shared" si="11"/>
        <v>0</v>
      </c>
      <c r="K34" s="65">
        <f t="shared" si="11"/>
        <v>0</v>
      </c>
      <c r="P34" s="63"/>
    </row>
    <row r="35" spans="1:16">
      <c r="A35" s="76"/>
      <c r="B35" s="76"/>
      <c r="C35" s="76">
        <v>0</v>
      </c>
      <c r="D35" s="76">
        <f t="shared" si="10"/>
        <v>0</v>
      </c>
      <c r="E35" s="65">
        <f>$C$35*$D$35*E23</f>
        <v>0</v>
      </c>
      <c r="F35" s="65">
        <f t="shared" ref="F35:K35" si="12">$C$35*$D$35*F23</f>
        <v>0</v>
      </c>
      <c r="G35" s="65">
        <f t="shared" si="12"/>
        <v>0</v>
      </c>
      <c r="H35" s="65">
        <f t="shared" si="12"/>
        <v>0</v>
      </c>
      <c r="I35" s="65">
        <f t="shared" si="12"/>
        <v>0</v>
      </c>
      <c r="J35" s="65">
        <f t="shared" si="12"/>
        <v>0</v>
      </c>
      <c r="K35" s="65">
        <f t="shared" si="12"/>
        <v>0</v>
      </c>
      <c r="M35">
        <v>7</v>
      </c>
      <c r="N35">
        <v>140000</v>
      </c>
      <c r="P35" s="63"/>
    </row>
    <row r="36" spans="1:16">
      <c r="A36" s="76"/>
      <c r="B36" s="76"/>
      <c r="C36" s="76">
        <v>0</v>
      </c>
      <c r="D36" s="76">
        <f t="shared" si="10"/>
        <v>0</v>
      </c>
      <c r="E36" s="65">
        <f>$C$36*$D$36*E23</f>
        <v>0</v>
      </c>
      <c r="F36" s="65">
        <f t="shared" ref="F36:K36" si="13">$C$36*$D$36*F23</f>
        <v>0</v>
      </c>
      <c r="G36" s="65">
        <f t="shared" si="13"/>
        <v>0</v>
      </c>
      <c r="H36" s="65">
        <f t="shared" si="13"/>
        <v>0</v>
      </c>
      <c r="I36" s="65">
        <f t="shared" si="13"/>
        <v>0</v>
      </c>
      <c r="J36" s="65">
        <f t="shared" si="13"/>
        <v>0</v>
      </c>
      <c r="K36" s="65">
        <f t="shared" si="13"/>
        <v>0</v>
      </c>
      <c r="M36">
        <v>1</v>
      </c>
      <c r="P36" s="63"/>
    </row>
    <row r="37" spans="1:16">
      <c r="A37" s="76"/>
      <c r="B37" s="76"/>
      <c r="C37" s="76">
        <v>0</v>
      </c>
      <c r="D37" s="76">
        <f t="shared" si="10"/>
        <v>0</v>
      </c>
      <c r="E37" s="65">
        <f>$C$37*$D$37*E23</f>
        <v>0</v>
      </c>
      <c r="F37" s="65">
        <f t="shared" ref="F37:K37" si="14">$C$37*$D$37*F23</f>
        <v>0</v>
      </c>
      <c r="G37" s="65">
        <f t="shared" si="14"/>
        <v>0</v>
      </c>
      <c r="H37" s="65">
        <f t="shared" si="14"/>
        <v>0</v>
      </c>
      <c r="I37" s="65">
        <f t="shared" si="14"/>
        <v>0</v>
      </c>
      <c r="J37" s="65">
        <f t="shared" si="14"/>
        <v>0</v>
      </c>
      <c r="K37" s="65">
        <f t="shared" si="14"/>
        <v>0</v>
      </c>
      <c r="P37" s="63"/>
    </row>
    <row r="38" spans="1:16">
      <c r="A38" s="66"/>
      <c r="B38" s="66"/>
      <c r="C38" s="76">
        <v>0</v>
      </c>
      <c r="D38" s="76">
        <f t="shared" si="10"/>
        <v>0</v>
      </c>
      <c r="E38" s="65">
        <f>$C$38*$D$38*E23</f>
        <v>0</v>
      </c>
      <c r="F38" s="65">
        <f t="shared" ref="F38:K38" si="15">$C$38*$D$38*F23</f>
        <v>0</v>
      </c>
      <c r="G38" s="65">
        <f t="shared" si="15"/>
        <v>0</v>
      </c>
      <c r="H38" s="65">
        <f t="shared" si="15"/>
        <v>0</v>
      </c>
      <c r="I38" s="65">
        <f t="shared" si="15"/>
        <v>0</v>
      </c>
      <c r="J38" s="65">
        <f t="shared" si="15"/>
        <v>0</v>
      </c>
      <c r="K38" s="65">
        <f t="shared" si="15"/>
        <v>0</v>
      </c>
      <c r="M38" s="385">
        <f>N35*M36/M35</f>
        <v>20000</v>
      </c>
      <c r="P38" s="63"/>
    </row>
    <row r="39" spans="1:16">
      <c r="A39" s="66" t="s">
        <v>144</v>
      </c>
      <c r="B39" s="66"/>
      <c r="C39" s="66">
        <v>0</v>
      </c>
      <c r="D39" s="66"/>
      <c r="E39" s="65">
        <f>SUM(E28:E38)</f>
        <v>0</v>
      </c>
      <c r="F39" s="65">
        <f t="shared" ref="F39:K39" si="16">SUM(F28:F38)</f>
        <v>0</v>
      </c>
      <c r="G39" s="65">
        <f t="shared" si="16"/>
        <v>0</v>
      </c>
      <c r="H39" s="65">
        <f t="shared" si="16"/>
        <v>0</v>
      </c>
      <c r="I39" s="65">
        <f t="shared" si="16"/>
        <v>0</v>
      </c>
      <c r="J39" s="65">
        <f t="shared" si="16"/>
        <v>0</v>
      </c>
      <c r="K39" s="65">
        <f t="shared" si="16"/>
        <v>0</v>
      </c>
      <c r="P39" s="63"/>
    </row>
    <row r="40" spans="1:16">
      <c r="A40" s="64"/>
      <c r="B40" s="64"/>
      <c r="C40" s="64">
        <v>0</v>
      </c>
      <c r="D40" s="64"/>
      <c r="E40" s="65"/>
      <c r="F40" s="65"/>
      <c r="G40" s="65"/>
      <c r="H40" s="65"/>
      <c r="I40" s="65"/>
      <c r="J40" s="65"/>
      <c r="K40" s="65"/>
      <c r="P40" s="63"/>
    </row>
    <row r="41" spans="1:16">
      <c r="A41" s="66" t="s">
        <v>143</v>
      </c>
      <c r="B41" s="66"/>
      <c r="C41" s="66">
        <v>0</v>
      </c>
      <c r="D41" s="66"/>
      <c r="E41" s="65"/>
      <c r="F41" s="65"/>
      <c r="G41" s="65"/>
      <c r="H41" s="65"/>
      <c r="I41" s="65"/>
      <c r="J41" s="65"/>
      <c r="K41" s="65"/>
      <c r="P41" s="63"/>
    </row>
    <row r="42" spans="1:16">
      <c r="A42" s="66" t="s">
        <v>302</v>
      </c>
      <c r="B42" s="66"/>
      <c r="C42" s="66">
        <v>0</v>
      </c>
      <c r="D42" s="66"/>
      <c r="E42" s="65"/>
      <c r="F42" s="65"/>
      <c r="G42" s="65"/>
      <c r="H42" s="65"/>
      <c r="I42" s="65"/>
      <c r="J42" s="65"/>
      <c r="K42" s="65"/>
    </row>
    <row r="43" spans="1:16">
      <c r="A43" s="64" t="s">
        <v>303</v>
      </c>
      <c r="B43" s="64" t="s">
        <v>429</v>
      </c>
      <c r="C43" s="64">
        <v>0</v>
      </c>
      <c r="D43" s="155">
        <v>110</v>
      </c>
      <c r="E43" s="65">
        <f>$C$43*$D$43*E23</f>
        <v>0</v>
      </c>
      <c r="F43" s="65">
        <f t="shared" ref="F43:K43" si="17">$C$43*$D$43*F23</f>
        <v>0</v>
      </c>
      <c r="G43" s="65">
        <f t="shared" si="17"/>
        <v>0</v>
      </c>
      <c r="H43" s="65">
        <f t="shared" si="17"/>
        <v>0</v>
      </c>
      <c r="I43" s="65">
        <f t="shared" si="17"/>
        <v>0</v>
      </c>
      <c r="J43" s="65">
        <f t="shared" si="17"/>
        <v>0</v>
      </c>
      <c r="K43" s="65">
        <f t="shared" si="17"/>
        <v>0</v>
      </c>
    </row>
    <row r="44" spans="1:16">
      <c r="A44" s="64" t="s">
        <v>304</v>
      </c>
      <c r="B44" s="64" t="s">
        <v>431</v>
      </c>
      <c r="C44" s="64">
        <v>0</v>
      </c>
      <c r="D44" s="155">
        <v>800</v>
      </c>
      <c r="E44" s="65">
        <f>$C$44*$D$44*E23</f>
        <v>0</v>
      </c>
      <c r="F44" s="65">
        <f t="shared" ref="F44:K44" si="18">$C$44*$D$44*F23</f>
        <v>0</v>
      </c>
      <c r="G44" s="65">
        <f t="shared" si="18"/>
        <v>0</v>
      </c>
      <c r="H44" s="65">
        <f t="shared" si="18"/>
        <v>0</v>
      </c>
      <c r="I44" s="65">
        <f t="shared" si="18"/>
        <v>0</v>
      </c>
      <c r="J44" s="65">
        <f t="shared" si="18"/>
        <v>0</v>
      </c>
      <c r="K44" s="65">
        <f t="shared" si="18"/>
        <v>0</v>
      </c>
    </row>
    <row r="45" spans="1:16">
      <c r="A45" s="64"/>
      <c r="B45" s="64"/>
      <c r="C45" s="155"/>
      <c r="D45" s="155"/>
      <c r="E45" s="65"/>
      <c r="F45" s="65"/>
      <c r="G45" s="65"/>
      <c r="H45" s="65"/>
      <c r="I45" s="65"/>
      <c r="J45" s="65"/>
      <c r="K45" s="65"/>
    </row>
    <row r="46" spans="1:16">
      <c r="A46" s="64"/>
      <c r="B46" s="64"/>
      <c r="C46" s="155"/>
      <c r="D46" s="155"/>
      <c r="E46" s="65"/>
      <c r="F46" s="65"/>
      <c r="G46" s="65"/>
      <c r="H46" s="65"/>
      <c r="I46" s="65"/>
      <c r="J46" s="65"/>
      <c r="K46" s="65"/>
    </row>
    <row r="47" spans="1:16">
      <c r="A47" s="64"/>
      <c r="B47" s="64"/>
      <c r="C47" s="155"/>
      <c r="D47" s="155"/>
      <c r="E47" s="65"/>
      <c r="F47" s="65"/>
      <c r="G47" s="65"/>
      <c r="H47" s="65"/>
      <c r="I47" s="65"/>
      <c r="J47" s="65"/>
      <c r="K47" s="65"/>
    </row>
    <row r="48" spans="1:16">
      <c r="A48" s="64"/>
      <c r="B48" s="64"/>
      <c r="C48" s="155"/>
      <c r="D48" s="155"/>
      <c r="E48" s="65"/>
      <c r="F48" s="65"/>
      <c r="G48" s="65"/>
      <c r="H48" s="65"/>
      <c r="I48" s="65"/>
      <c r="J48" s="65"/>
      <c r="K48" s="65"/>
      <c r="N48">
        <f>12*7</f>
        <v>84</v>
      </c>
    </row>
    <row r="49" spans="1:12">
      <c r="A49" s="66" t="s">
        <v>313</v>
      </c>
      <c r="B49" s="66"/>
      <c r="C49" s="158"/>
      <c r="D49" s="158"/>
      <c r="E49" s="82">
        <f>SUM(E43:E48)</f>
        <v>0</v>
      </c>
      <c r="F49" s="82">
        <f t="shared" ref="F49:K49" si="19">SUM(F43:F48)</f>
        <v>0</v>
      </c>
      <c r="G49" s="82">
        <f t="shared" si="19"/>
        <v>0</v>
      </c>
      <c r="H49" s="82">
        <f t="shared" si="19"/>
        <v>0</v>
      </c>
      <c r="I49" s="82">
        <f t="shared" si="19"/>
        <v>0</v>
      </c>
      <c r="J49" s="82">
        <f t="shared" si="19"/>
        <v>0</v>
      </c>
      <c r="K49" s="82">
        <f t="shared" si="19"/>
        <v>0</v>
      </c>
    </row>
    <row r="50" spans="1:12">
      <c r="A50" s="66"/>
      <c r="B50" s="66"/>
      <c r="C50" s="158"/>
      <c r="D50" s="158"/>
      <c r="E50" s="82"/>
      <c r="F50" s="82"/>
      <c r="G50" s="82"/>
      <c r="H50" s="82"/>
      <c r="I50" s="82"/>
      <c r="J50" s="82"/>
      <c r="K50" s="82"/>
    </row>
    <row r="51" spans="1:12">
      <c r="A51" s="127" t="s">
        <v>305</v>
      </c>
      <c r="B51" s="127"/>
      <c r="C51" s="177"/>
      <c r="D51" s="177"/>
      <c r="E51" s="65"/>
      <c r="F51" s="65"/>
      <c r="G51" s="65"/>
      <c r="H51" s="65"/>
      <c r="I51" s="65"/>
      <c r="J51" s="65"/>
      <c r="K51" s="65"/>
    </row>
    <row r="52" spans="1:12">
      <c r="A52" s="76" t="s">
        <v>772</v>
      </c>
      <c r="B52" s="64" t="s">
        <v>375</v>
      </c>
      <c r="C52" s="177">
        <v>0</v>
      </c>
      <c r="D52" s="178">
        <v>20000</v>
      </c>
      <c r="E52" s="65">
        <f t="shared" ref="E52:K52" si="20">$C$52*$D$52*12*E23</f>
        <v>0</v>
      </c>
      <c r="F52" s="65">
        <f t="shared" si="20"/>
        <v>0</v>
      </c>
      <c r="G52" s="65">
        <f t="shared" si="20"/>
        <v>0</v>
      </c>
      <c r="H52" s="65">
        <f t="shared" si="20"/>
        <v>0</v>
      </c>
      <c r="I52" s="65">
        <f t="shared" si="20"/>
        <v>0</v>
      </c>
      <c r="J52" s="65">
        <f t="shared" si="20"/>
        <v>0</v>
      </c>
      <c r="K52" s="65">
        <f t="shared" si="20"/>
        <v>0</v>
      </c>
    </row>
    <row r="53" spans="1:12">
      <c r="A53" s="76"/>
      <c r="B53" s="76"/>
      <c r="C53" s="177"/>
      <c r="D53" s="178"/>
      <c r="E53" s="65"/>
      <c r="F53" s="65"/>
      <c r="G53" s="65"/>
      <c r="H53" s="65"/>
      <c r="I53" s="65"/>
      <c r="J53" s="65"/>
      <c r="K53" s="65"/>
    </row>
    <row r="54" spans="1:12">
      <c r="A54" s="76"/>
      <c r="B54" s="76"/>
      <c r="C54" s="177"/>
      <c r="D54" s="178"/>
      <c r="E54" s="65"/>
      <c r="F54" s="65"/>
      <c r="G54" s="65"/>
      <c r="H54" s="65"/>
      <c r="I54" s="65"/>
      <c r="J54" s="65"/>
      <c r="K54" s="65"/>
    </row>
    <row r="55" spans="1:12">
      <c r="A55" s="76"/>
      <c r="B55" s="76"/>
      <c r="C55" s="177"/>
      <c r="D55" s="178"/>
      <c r="E55" s="65"/>
      <c r="F55" s="65"/>
      <c r="G55" s="65"/>
      <c r="H55" s="65"/>
      <c r="I55" s="65"/>
      <c r="J55" s="65"/>
      <c r="K55" s="65"/>
    </row>
    <row r="56" spans="1:12">
      <c r="A56" s="66" t="s">
        <v>317</v>
      </c>
      <c r="B56" s="66"/>
      <c r="C56" s="66"/>
      <c r="D56" s="66"/>
      <c r="E56" s="82">
        <f>SUM(E52:E55)</f>
        <v>0</v>
      </c>
      <c r="F56" s="82">
        <f t="shared" ref="F56:K56" si="21">SUM(F52:F55)</f>
        <v>0</v>
      </c>
      <c r="G56" s="82">
        <f t="shared" si="21"/>
        <v>0</v>
      </c>
      <c r="H56" s="82">
        <f t="shared" si="21"/>
        <v>0</v>
      </c>
      <c r="I56" s="82">
        <f t="shared" si="21"/>
        <v>0</v>
      </c>
      <c r="J56" s="82">
        <f t="shared" si="21"/>
        <v>0</v>
      </c>
      <c r="K56" s="82">
        <f t="shared" si="21"/>
        <v>0</v>
      </c>
    </row>
    <row r="57" spans="1:12">
      <c r="A57" s="66" t="s">
        <v>130</v>
      </c>
      <c r="B57" s="66"/>
      <c r="C57" s="66"/>
      <c r="D57" s="66"/>
      <c r="E57" s="82">
        <f>E49+E56</f>
        <v>0</v>
      </c>
      <c r="F57" s="82">
        <f t="shared" ref="F57:K57" si="22">F49+F56</f>
        <v>0</v>
      </c>
      <c r="G57" s="82">
        <f t="shared" si="22"/>
        <v>0</v>
      </c>
      <c r="H57" s="82">
        <f t="shared" si="22"/>
        <v>0</v>
      </c>
      <c r="I57" s="82">
        <f t="shared" si="22"/>
        <v>0</v>
      </c>
      <c r="J57" s="82">
        <f t="shared" si="22"/>
        <v>0</v>
      </c>
      <c r="K57" s="82">
        <f t="shared" si="22"/>
        <v>0</v>
      </c>
    </row>
    <row r="58" spans="1:12">
      <c r="A58" s="64"/>
      <c r="B58" s="64"/>
      <c r="C58" s="64"/>
      <c r="D58" s="64"/>
      <c r="E58" s="65"/>
      <c r="F58" s="65"/>
      <c r="G58" s="65"/>
      <c r="H58" s="65"/>
      <c r="I58" s="65"/>
      <c r="J58" s="65"/>
      <c r="K58" s="65"/>
    </row>
    <row r="59" spans="1:12">
      <c r="A59" s="66" t="s">
        <v>308</v>
      </c>
      <c r="B59" s="66"/>
      <c r="C59" s="66"/>
      <c r="D59" s="66"/>
      <c r="E59" s="82">
        <f t="shared" ref="E59:K59" si="23">E39-E57</f>
        <v>0</v>
      </c>
      <c r="F59" s="82">
        <f t="shared" si="23"/>
        <v>0</v>
      </c>
      <c r="G59" s="82">
        <f t="shared" si="23"/>
        <v>0</v>
      </c>
      <c r="H59" s="82">
        <f t="shared" si="23"/>
        <v>0</v>
      </c>
      <c r="I59" s="82">
        <f t="shared" si="23"/>
        <v>0</v>
      </c>
      <c r="J59" s="82">
        <f t="shared" si="23"/>
        <v>0</v>
      </c>
      <c r="K59" s="82">
        <f t="shared" si="23"/>
        <v>0</v>
      </c>
    </row>
    <row r="60" spans="1:12">
      <c r="A60" s="83"/>
      <c r="B60" s="83"/>
      <c r="C60" s="83"/>
      <c r="D60" s="83"/>
      <c r="E60" s="189"/>
      <c r="F60" s="189"/>
      <c r="G60" s="189"/>
      <c r="H60" s="189"/>
      <c r="I60" s="189"/>
      <c r="J60" s="189"/>
      <c r="K60" s="189"/>
    </row>
    <row r="61" spans="1:12">
      <c r="A61" s="63"/>
      <c r="B61" s="63"/>
      <c r="C61" s="83"/>
      <c r="D61" s="83"/>
      <c r="E61" s="189"/>
      <c r="F61" s="189"/>
      <c r="G61" s="189"/>
      <c r="H61" s="189"/>
      <c r="I61" s="189"/>
      <c r="J61" s="189"/>
      <c r="K61" s="189"/>
    </row>
    <row r="62" spans="1:12">
      <c r="A62" s="423" t="s">
        <v>406</v>
      </c>
      <c r="B62" s="423"/>
      <c r="C62" s="423"/>
      <c r="D62" s="423"/>
      <c r="E62" s="423"/>
      <c r="F62" s="423"/>
      <c r="G62" s="423"/>
      <c r="H62" s="423"/>
      <c r="I62" s="423"/>
      <c r="J62" s="423"/>
      <c r="K62" s="423"/>
      <c r="L62" s="423"/>
    </row>
    <row r="65" spans="1:2">
      <c r="A65" t="s">
        <v>522</v>
      </c>
    </row>
    <row r="66" spans="1:2">
      <c r="A66">
        <v>1</v>
      </c>
      <c r="B66" t="s">
        <v>535</v>
      </c>
    </row>
    <row r="67" spans="1:2">
      <c r="A67">
        <v>2</v>
      </c>
      <c r="B67" t="s">
        <v>536</v>
      </c>
    </row>
    <row r="68" spans="1:2">
      <c r="A68">
        <v>3</v>
      </c>
      <c r="B68" s="63" t="s">
        <v>586</v>
      </c>
    </row>
  </sheetData>
  <mergeCells count="4">
    <mergeCell ref="A3:L3"/>
    <mergeCell ref="A4:L4"/>
    <mergeCell ref="A21:K21"/>
    <mergeCell ref="A62:L6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AABA0-D6BB-46F5-9DA6-E052C1149D11}">
  <sheetPr codeName="Sheet19"/>
  <dimension ref="A2:W284"/>
  <sheetViews>
    <sheetView workbookViewId="0">
      <selection sqref="A1:XFD1048576"/>
    </sheetView>
  </sheetViews>
  <sheetFormatPr defaultColWidth="9.28515625" defaultRowHeight="15"/>
  <cols>
    <col min="1" max="1" width="41.28515625" style="386" bestFit="1" customWidth="1"/>
    <col min="2" max="2" width="4.42578125" style="386" bestFit="1" customWidth="1"/>
    <col min="3" max="3" width="10.5703125" style="386" bestFit="1" customWidth="1"/>
    <col min="4" max="4" width="13.42578125" style="386" bestFit="1" customWidth="1"/>
    <col min="5" max="5" width="19.42578125" style="386" bestFit="1" customWidth="1"/>
    <col min="6" max="6" width="14.7109375" style="386" customWidth="1"/>
    <col min="7" max="10" width="14.7109375" style="386" bestFit="1" customWidth="1"/>
    <col min="11" max="11" width="9.28515625" style="386"/>
    <col min="12" max="12" width="27.28515625" style="386" bestFit="1" customWidth="1"/>
    <col min="13" max="17" width="9.28515625" style="386"/>
    <col min="18" max="20" width="9.42578125" style="386" bestFit="1" customWidth="1"/>
    <col min="21" max="21" width="9.28515625" style="386"/>
    <col min="22" max="22" width="9.42578125" style="386" bestFit="1" customWidth="1"/>
    <col min="23" max="16384" width="9.28515625" style="386"/>
  </cols>
  <sheetData>
    <row r="2" spans="1:9" ht="18.75">
      <c r="A2" s="500" t="s">
        <v>579</v>
      </c>
      <c r="B2" s="500"/>
      <c r="C2" s="500"/>
      <c r="D2" s="500"/>
      <c r="E2" s="500"/>
      <c r="F2" s="500"/>
      <c r="G2" s="500"/>
      <c r="H2" s="500"/>
      <c r="I2" s="500"/>
    </row>
    <row r="4" spans="1:9">
      <c r="A4" s="387"/>
      <c r="B4" s="387"/>
      <c r="C4" s="387"/>
      <c r="D4" s="387"/>
      <c r="E4" s="387"/>
      <c r="F4" s="387"/>
      <c r="G4" s="387"/>
      <c r="H4" s="387"/>
      <c r="I4" s="387"/>
    </row>
    <row r="5" spans="1:9">
      <c r="A5" s="387"/>
      <c r="B5" s="387"/>
      <c r="C5" s="387"/>
      <c r="D5" s="387"/>
      <c r="E5" s="387"/>
      <c r="F5" s="387"/>
      <c r="G5" s="387"/>
      <c r="H5" s="387"/>
      <c r="I5" s="387"/>
    </row>
    <row r="6" spans="1:9">
      <c r="A6" s="388" t="s">
        <v>128</v>
      </c>
      <c r="B6" s="388"/>
      <c r="C6" s="389" t="s">
        <v>2</v>
      </c>
      <c r="D6" s="389" t="s">
        <v>3</v>
      </c>
      <c r="E6" s="389" t="s">
        <v>4</v>
      </c>
      <c r="F6" s="389" t="s">
        <v>5</v>
      </c>
      <c r="G6" s="389" t="s">
        <v>6</v>
      </c>
      <c r="H6" s="389" t="s">
        <v>169</v>
      </c>
      <c r="I6" s="389" t="s">
        <v>168</v>
      </c>
    </row>
    <row r="7" spans="1:9">
      <c r="A7" s="388" t="s">
        <v>538</v>
      </c>
      <c r="B7" s="390"/>
      <c r="C7" s="390"/>
      <c r="D7" s="390"/>
      <c r="E7" s="390"/>
      <c r="F7" s="390"/>
      <c r="G7" s="390"/>
      <c r="H7" s="390"/>
      <c r="I7" s="390"/>
    </row>
    <row r="8" spans="1:9">
      <c r="A8" s="388" t="s">
        <v>177</v>
      </c>
      <c r="B8" s="391"/>
      <c r="C8" s="391"/>
      <c r="D8" s="391"/>
      <c r="E8" s="391"/>
      <c r="F8" s="391"/>
      <c r="G8" s="391"/>
      <c r="H8" s="391"/>
      <c r="I8" s="391"/>
    </row>
    <row r="9" spans="1:9">
      <c r="A9" s="390" t="str">
        <f>'[7]10.Grain Production details'!A121</f>
        <v>Dhane</v>
      </c>
      <c r="B9" s="391"/>
      <c r="C9" s="391">
        <f>'[7]10.Grain Production details'!B121</f>
        <v>0</v>
      </c>
      <c r="D9" s="391">
        <f>'[7]10.Grain Production details'!C121</f>
        <v>0</v>
      </c>
      <c r="E9" s="391">
        <f>'[7]10.Grain Production details'!D121</f>
        <v>0</v>
      </c>
      <c r="F9" s="391">
        <f>'[7]10.Grain Production details'!E121</f>
        <v>0</v>
      </c>
      <c r="G9" s="391">
        <f>'[7]10.Grain Production details'!F121</f>
        <v>0</v>
      </c>
      <c r="H9" s="391">
        <f>'[7]10.Grain Production details'!G121</f>
        <v>0</v>
      </c>
      <c r="I9" s="391">
        <f>'[7]10.Grain Production details'!H121</f>
        <v>0</v>
      </c>
    </row>
    <row r="10" spans="1:9">
      <c r="A10" s="390" t="str">
        <f>'[7]10.Grain Production details'!A122</f>
        <v>Mohri</v>
      </c>
      <c r="B10" s="391"/>
      <c r="C10" s="391">
        <f>'[7]10.Grain Production details'!B122</f>
        <v>0</v>
      </c>
      <c r="D10" s="391">
        <f>'[7]10.Grain Production details'!C122</f>
        <v>0</v>
      </c>
      <c r="E10" s="391">
        <f>'[7]10.Grain Production details'!D122</f>
        <v>0</v>
      </c>
      <c r="F10" s="391">
        <f>'[7]10.Grain Production details'!E122</f>
        <v>0</v>
      </c>
      <c r="G10" s="391">
        <f>'[7]10.Grain Production details'!F122</f>
        <v>0</v>
      </c>
      <c r="H10" s="391">
        <f>'[7]10.Grain Production details'!G122</f>
        <v>0</v>
      </c>
      <c r="I10" s="391">
        <f>'[7]10.Grain Production details'!H122</f>
        <v>0</v>
      </c>
    </row>
    <row r="11" spans="1:9">
      <c r="A11" s="390" t="str">
        <f>'[7]10.Grain Production details'!A123</f>
        <v>Turmeric</v>
      </c>
      <c r="B11" s="391"/>
      <c r="C11" s="391">
        <f>'[7]10.Grain Production details'!B123</f>
        <v>0</v>
      </c>
      <c r="D11" s="391">
        <f>'[7]10.Grain Production details'!C123</f>
        <v>0</v>
      </c>
      <c r="E11" s="391">
        <f>'[7]10.Grain Production details'!D123</f>
        <v>0</v>
      </c>
      <c r="F11" s="391">
        <f>'[7]10.Grain Production details'!E123</f>
        <v>0</v>
      </c>
      <c r="G11" s="391">
        <f>'[7]10.Grain Production details'!F123</f>
        <v>0</v>
      </c>
      <c r="H11" s="391">
        <f>'[7]10.Grain Production details'!G123</f>
        <v>0</v>
      </c>
      <c r="I11" s="391">
        <f>'[7]10.Grain Production details'!H123</f>
        <v>0</v>
      </c>
    </row>
    <row r="12" spans="1:9">
      <c r="A12" s="390" t="str">
        <f>'[7]10.Grain Production details'!A124</f>
        <v>Til</v>
      </c>
      <c r="B12" s="391"/>
      <c r="C12" s="391">
        <f>'[7]10.Grain Production details'!B124</f>
        <v>0</v>
      </c>
      <c r="D12" s="391">
        <f>'[7]10.Grain Production details'!C124</f>
        <v>0</v>
      </c>
      <c r="E12" s="391">
        <f>'[7]10.Grain Production details'!D124</f>
        <v>0</v>
      </c>
      <c r="F12" s="391">
        <f>'[7]10.Grain Production details'!E124</f>
        <v>0</v>
      </c>
      <c r="G12" s="391">
        <f>'[7]10.Grain Production details'!F124</f>
        <v>0</v>
      </c>
      <c r="H12" s="391">
        <f>'[7]10.Grain Production details'!G124</f>
        <v>0</v>
      </c>
      <c r="I12" s="391">
        <f>'[7]10.Grain Production details'!H124</f>
        <v>0</v>
      </c>
    </row>
    <row r="13" spans="1:9">
      <c r="A13" s="390" t="str">
        <f>'[7]10.Grain Production details'!A125</f>
        <v>Javas</v>
      </c>
      <c r="B13" s="391"/>
      <c r="C13" s="391">
        <f>'[7]10.Grain Production details'!B125</f>
        <v>0</v>
      </c>
      <c r="D13" s="391">
        <f>'[7]10.Grain Production details'!C125</f>
        <v>0</v>
      </c>
      <c r="E13" s="391">
        <f>'[7]10.Grain Production details'!D125</f>
        <v>0</v>
      </c>
      <c r="F13" s="391">
        <f>'[7]10.Grain Production details'!E125</f>
        <v>0</v>
      </c>
      <c r="G13" s="391">
        <f>'[7]10.Grain Production details'!F125</f>
        <v>0</v>
      </c>
      <c r="H13" s="391">
        <f>'[7]10.Grain Production details'!G125</f>
        <v>0</v>
      </c>
      <c r="I13" s="391">
        <f>'[7]10.Grain Production details'!H125</f>
        <v>0</v>
      </c>
    </row>
    <row r="14" spans="1:9">
      <c r="A14" s="390">
        <f>'[7]10.Grain Production details'!A126</f>
        <v>0</v>
      </c>
      <c r="B14" s="391"/>
      <c r="C14" s="391">
        <f>'[7]10.Grain Production details'!B126</f>
        <v>0</v>
      </c>
      <c r="D14" s="391">
        <f>'[7]10.Grain Production details'!C126</f>
        <v>0</v>
      </c>
      <c r="E14" s="391">
        <f>'[7]10.Grain Production details'!D126</f>
        <v>0</v>
      </c>
      <c r="F14" s="391">
        <f>'[7]10.Grain Production details'!E126</f>
        <v>0</v>
      </c>
      <c r="G14" s="391">
        <f>'[7]10.Grain Production details'!F126</f>
        <v>0</v>
      </c>
      <c r="H14" s="391">
        <f>'[7]10.Grain Production details'!G126</f>
        <v>0</v>
      </c>
      <c r="I14" s="391">
        <f>'[7]10.Grain Production details'!H126</f>
        <v>0</v>
      </c>
    </row>
    <row r="15" spans="1:9">
      <c r="A15" s="390">
        <f>'[7]10.Grain Production details'!A127</f>
        <v>0</v>
      </c>
      <c r="B15" s="391"/>
      <c r="C15" s="391">
        <f>'[7]10.Grain Production details'!B127</f>
        <v>0</v>
      </c>
      <c r="D15" s="391">
        <f>'[7]10.Grain Production details'!C127</f>
        <v>0</v>
      </c>
      <c r="E15" s="391">
        <f>'[7]10.Grain Production details'!D127</f>
        <v>0</v>
      </c>
      <c r="F15" s="391">
        <f>'[7]10.Grain Production details'!E127</f>
        <v>0</v>
      </c>
      <c r="G15" s="391">
        <f>'[7]10.Grain Production details'!F127</f>
        <v>0</v>
      </c>
      <c r="H15" s="391">
        <f>'[7]10.Grain Production details'!G127</f>
        <v>0</v>
      </c>
      <c r="I15" s="391">
        <f>'[7]10.Grain Production details'!H127</f>
        <v>0</v>
      </c>
    </row>
    <row r="16" spans="1:9">
      <c r="A16" s="390">
        <f>'[7]10.Grain Production details'!A128</f>
        <v>0</v>
      </c>
      <c r="B16" s="391"/>
      <c r="C16" s="391">
        <f>'[7]10.Grain Production details'!B128</f>
        <v>0</v>
      </c>
      <c r="D16" s="391">
        <f>'[7]10.Grain Production details'!C128</f>
        <v>0</v>
      </c>
      <c r="E16" s="391">
        <f>'[7]10.Grain Production details'!D128</f>
        <v>0</v>
      </c>
      <c r="F16" s="391">
        <f>'[7]10.Grain Production details'!E128</f>
        <v>0</v>
      </c>
      <c r="G16" s="391">
        <f>'[7]10.Grain Production details'!F128</f>
        <v>0</v>
      </c>
      <c r="H16" s="391">
        <f>'[7]10.Grain Production details'!G128</f>
        <v>0</v>
      </c>
      <c r="I16" s="391">
        <f>'[7]10.Grain Production details'!H128</f>
        <v>0</v>
      </c>
    </row>
    <row r="17" spans="1:9">
      <c r="A17" s="388" t="s">
        <v>181</v>
      </c>
      <c r="B17" s="391"/>
      <c r="C17" s="391"/>
      <c r="D17" s="391"/>
      <c r="E17" s="391"/>
      <c r="F17" s="391"/>
      <c r="G17" s="391"/>
      <c r="H17" s="391"/>
      <c r="I17" s="391"/>
    </row>
    <row r="18" spans="1:9">
      <c r="A18" s="390" t="str">
        <f>'[7]10.Grain Production details'!A130</f>
        <v>TUR</v>
      </c>
      <c r="B18" s="391"/>
      <c r="C18" s="391">
        <f>'[7]10.Grain Production details'!B130</f>
        <v>0</v>
      </c>
      <c r="D18" s="391">
        <f>'[7]10.Grain Production details'!C130</f>
        <v>0</v>
      </c>
      <c r="E18" s="391">
        <f>'[7]10.Grain Production details'!D130</f>
        <v>0</v>
      </c>
      <c r="F18" s="391">
        <f>'[7]10.Grain Production details'!E130</f>
        <v>0</v>
      </c>
      <c r="G18" s="391">
        <f>'[7]10.Grain Production details'!F130</f>
        <v>0</v>
      </c>
      <c r="H18" s="391">
        <f>'[7]10.Grain Production details'!G130</f>
        <v>0</v>
      </c>
      <c r="I18" s="391">
        <f>'[7]10.Grain Production details'!H130</f>
        <v>0</v>
      </c>
    </row>
    <row r="19" spans="1:9">
      <c r="A19" s="390" t="str">
        <f>'[7]10.Grain Production details'!A131</f>
        <v>Udad</v>
      </c>
      <c r="B19" s="391"/>
      <c r="C19" s="391">
        <f>'[7]10.Grain Production details'!B131</f>
        <v>0</v>
      </c>
      <c r="D19" s="391">
        <f>'[7]10.Grain Production details'!C131</f>
        <v>0</v>
      </c>
      <c r="E19" s="391">
        <f>'[7]10.Grain Production details'!D131</f>
        <v>0</v>
      </c>
      <c r="F19" s="391">
        <f>'[7]10.Grain Production details'!E131</f>
        <v>0</v>
      </c>
      <c r="G19" s="391">
        <f>'[7]10.Grain Production details'!F131</f>
        <v>0</v>
      </c>
      <c r="H19" s="391">
        <f>'[7]10.Grain Production details'!G131</f>
        <v>0</v>
      </c>
      <c r="I19" s="391">
        <f>'[7]10.Grain Production details'!H131</f>
        <v>0</v>
      </c>
    </row>
    <row r="20" spans="1:9">
      <c r="A20" s="390" t="str">
        <f>'[7]10.Grain Production details'!A132</f>
        <v>Bajra</v>
      </c>
      <c r="B20" s="391"/>
      <c r="C20" s="391">
        <f>'[7]10.Grain Production details'!B132</f>
        <v>0</v>
      </c>
      <c r="D20" s="391">
        <f>'[7]10.Grain Production details'!C132</f>
        <v>0</v>
      </c>
      <c r="E20" s="391">
        <f>'[7]10.Grain Production details'!D132</f>
        <v>0</v>
      </c>
      <c r="F20" s="391">
        <f>'[7]10.Grain Production details'!E132</f>
        <v>0</v>
      </c>
      <c r="G20" s="391">
        <f>'[7]10.Grain Production details'!F132</f>
        <v>0</v>
      </c>
      <c r="H20" s="391">
        <f>'[7]10.Grain Production details'!G132</f>
        <v>0</v>
      </c>
      <c r="I20" s="391">
        <f>'[7]10.Grain Production details'!H132</f>
        <v>0</v>
      </c>
    </row>
    <row r="21" spans="1:9">
      <c r="A21" s="390" t="str">
        <f>'[7]10.Grain Production details'!A133</f>
        <v>Wheat</v>
      </c>
      <c r="B21" s="391"/>
      <c r="C21" s="391">
        <f>'[7]10.Grain Production details'!B133</f>
        <v>0</v>
      </c>
      <c r="D21" s="391">
        <f>'[7]10.Grain Production details'!C133</f>
        <v>0</v>
      </c>
      <c r="E21" s="391">
        <f>'[7]10.Grain Production details'!D133</f>
        <v>0</v>
      </c>
      <c r="F21" s="391">
        <f>'[7]10.Grain Production details'!E133</f>
        <v>0</v>
      </c>
      <c r="G21" s="391">
        <f>'[7]10.Grain Production details'!F133</f>
        <v>0</v>
      </c>
      <c r="H21" s="391">
        <f>'[7]10.Grain Production details'!G133</f>
        <v>0</v>
      </c>
      <c r="I21" s="391">
        <f>'[7]10.Grain Production details'!H133</f>
        <v>0</v>
      </c>
    </row>
    <row r="22" spans="1:9">
      <c r="A22" s="390" t="str">
        <f>'[7]10.Grain Production details'!A134</f>
        <v>Methi</v>
      </c>
      <c r="B22" s="391"/>
      <c r="C22" s="391">
        <f>'[7]10.Grain Production details'!B134</f>
        <v>0</v>
      </c>
      <c r="D22" s="391">
        <f>'[7]10.Grain Production details'!C134</f>
        <v>0</v>
      </c>
      <c r="E22" s="391">
        <f>'[7]10.Grain Production details'!D134</f>
        <v>0</v>
      </c>
      <c r="F22" s="391">
        <f>'[7]10.Grain Production details'!E134</f>
        <v>0</v>
      </c>
      <c r="G22" s="391">
        <f>'[7]10.Grain Production details'!F134</f>
        <v>0</v>
      </c>
      <c r="H22" s="391">
        <f>'[7]10.Grain Production details'!G134</f>
        <v>0</v>
      </c>
      <c r="I22" s="391">
        <f>'[7]10.Grain Production details'!H134</f>
        <v>0</v>
      </c>
    </row>
    <row r="23" spans="1:9">
      <c r="A23" s="390">
        <f>'[7]10.Grain Production details'!A135</f>
        <v>0</v>
      </c>
      <c r="B23" s="391"/>
      <c r="C23" s="391">
        <f>'[7]10.Grain Production details'!B135</f>
        <v>0</v>
      </c>
      <c r="D23" s="391">
        <f>'[7]10.Grain Production details'!C135</f>
        <v>0</v>
      </c>
      <c r="E23" s="391">
        <f>'[7]10.Grain Production details'!D135</f>
        <v>0</v>
      </c>
      <c r="F23" s="391">
        <f>'[7]10.Grain Production details'!E135</f>
        <v>0</v>
      </c>
      <c r="G23" s="391">
        <f>'[7]10.Grain Production details'!F135</f>
        <v>0</v>
      </c>
      <c r="H23" s="391">
        <f>'[7]10.Grain Production details'!G135</f>
        <v>0</v>
      </c>
      <c r="I23" s="391">
        <f>'[7]10.Grain Production details'!H135</f>
        <v>0</v>
      </c>
    </row>
    <row r="24" spans="1:9">
      <c r="A24" s="390">
        <f>'[7]10.Grain Production details'!A136</f>
        <v>0</v>
      </c>
      <c r="B24" s="391"/>
      <c r="C24" s="391">
        <f>'[7]10.Grain Production details'!B136</f>
        <v>0</v>
      </c>
      <c r="D24" s="391">
        <f>'[7]10.Grain Production details'!C136</f>
        <v>0</v>
      </c>
      <c r="E24" s="391">
        <f>'[7]10.Grain Production details'!D136</f>
        <v>0</v>
      </c>
      <c r="F24" s="391">
        <f>'[7]10.Grain Production details'!E136</f>
        <v>0</v>
      </c>
      <c r="G24" s="391">
        <f>'[7]10.Grain Production details'!F136</f>
        <v>0</v>
      </c>
      <c r="H24" s="391">
        <f>'[7]10.Grain Production details'!G136</f>
        <v>0</v>
      </c>
      <c r="I24" s="391">
        <f>'[7]10.Grain Production details'!H136</f>
        <v>0</v>
      </c>
    </row>
    <row r="25" spans="1:9">
      <c r="A25" s="390">
        <f>'[7]10.Grain Production details'!A137</f>
        <v>0</v>
      </c>
      <c r="B25" s="391"/>
      <c r="C25" s="391">
        <f>'[7]10.Grain Production details'!B137</f>
        <v>0</v>
      </c>
      <c r="D25" s="391">
        <f>'[7]10.Grain Production details'!C137</f>
        <v>0</v>
      </c>
      <c r="E25" s="391">
        <f>'[7]10.Grain Production details'!D137</f>
        <v>0</v>
      </c>
      <c r="F25" s="391">
        <f>'[7]10.Grain Production details'!E137</f>
        <v>0</v>
      </c>
      <c r="G25" s="391">
        <f>'[7]10.Grain Production details'!F137</f>
        <v>0</v>
      </c>
      <c r="H25" s="391">
        <f>'[7]10.Grain Production details'!G137</f>
        <v>0</v>
      </c>
      <c r="I25" s="391">
        <f>'[7]10.Grain Production details'!H137</f>
        <v>0</v>
      </c>
    </row>
    <row r="26" spans="1:9">
      <c r="A26" s="388" t="str">
        <f>'[7]10.Grain Production details'!A55</f>
        <v>Summer</v>
      </c>
      <c r="B26" s="391"/>
      <c r="C26" s="391"/>
      <c r="D26" s="391"/>
      <c r="E26" s="391"/>
      <c r="F26" s="391"/>
      <c r="G26" s="391"/>
      <c r="H26" s="391"/>
      <c r="I26" s="391"/>
    </row>
    <row r="27" spans="1:9">
      <c r="A27" s="390">
        <f>'[7]10.Grain Production details'!A138</f>
        <v>0</v>
      </c>
      <c r="B27" s="391"/>
      <c r="C27" s="391">
        <f>'[7]10.Grain Production details'!B139</f>
        <v>0</v>
      </c>
      <c r="D27" s="391">
        <f>'[7]10.Grain Production details'!C139</f>
        <v>0</v>
      </c>
      <c r="E27" s="391">
        <f>'[7]10.Grain Production details'!D139</f>
        <v>0</v>
      </c>
      <c r="F27" s="391">
        <f>'[7]10.Grain Production details'!E139</f>
        <v>0</v>
      </c>
      <c r="G27" s="391">
        <f>'[7]10.Grain Production details'!F139</f>
        <v>0</v>
      </c>
      <c r="H27" s="391">
        <f>'[7]10.Grain Production details'!G139</f>
        <v>0</v>
      </c>
      <c r="I27" s="391">
        <f>'[7]10.Grain Production details'!H139</f>
        <v>0</v>
      </c>
    </row>
    <row r="28" spans="1:9">
      <c r="A28" s="390">
        <f>'[7]10.Grain Production details'!A139</f>
        <v>0</v>
      </c>
      <c r="B28" s="391"/>
      <c r="C28" s="391">
        <f>'[7]10.Grain Production details'!B140</f>
        <v>0</v>
      </c>
      <c r="D28" s="391">
        <f>'[7]10.Grain Production details'!C140</f>
        <v>0</v>
      </c>
      <c r="E28" s="391">
        <f>'[7]10.Grain Production details'!D140</f>
        <v>0</v>
      </c>
      <c r="F28" s="391">
        <f>'[7]10.Grain Production details'!E140</f>
        <v>0</v>
      </c>
      <c r="G28" s="391">
        <f>'[7]10.Grain Production details'!F140</f>
        <v>0</v>
      </c>
      <c r="H28" s="391">
        <f>'[7]10.Grain Production details'!G140</f>
        <v>0</v>
      </c>
      <c r="I28" s="391">
        <f>'[7]10.Grain Production details'!H140</f>
        <v>0</v>
      </c>
    </row>
    <row r="29" spans="1:9">
      <c r="A29" s="390">
        <f>'[7]10.Grain Production details'!A140</f>
        <v>0</v>
      </c>
      <c r="B29" s="391"/>
      <c r="C29" s="391">
        <f>'[7]10.Grain Production details'!B141</f>
        <v>0</v>
      </c>
      <c r="D29" s="391">
        <f>'[7]10.Grain Production details'!C141</f>
        <v>0</v>
      </c>
      <c r="E29" s="391">
        <f>'[7]10.Grain Production details'!D141</f>
        <v>0</v>
      </c>
      <c r="F29" s="391">
        <f>'[7]10.Grain Production details'!E141</f>
        <v>0</v>
      </c>
      <c r="G29" s="391">
        <f>'[7]10.Grain Production details'!F141</f>
        <v>0</v>
      </c>
      <c r="H29" s="391">
        <f>'[7]10.Grain Production details'!G141</f>
        <v>0</v>
      </c>
      <c r="I29" s="391">
        <f>'[7]10.Grain Production details'!H141</f>
        <v>0</v>
      </c>
    </row>
    <row r="30" spans="1:9">
      <c r="A30" s="390">
        <f>'[7]10.Grain Production details'!A141</f>
        <v>0</v>
      </c>
      <c r="B30" s="391"/>
      <c r="C30" s="391">
        <f>'[7]10.Grain Production details'!B142</f>
        <v>0</v>
      </c>
      <c r="D30" s="391">
        <f>'[7]10.Grain Production details'!C142</f>
        <v>0</v>
      </c>
      <c r="E30" s="391">
        <f>'[7]10.Grain Production details'!D142</f>
        <v>0</v>
      </c>
      <c r="F30" s="391">
        <f>'[7]10.Grain Production details'!E142</f>
        <v>0</v>
      </c>
      <c r="G30" s="391">
        <f>'[7]10.Grain Production details'!F142</f>
        <v>0</v>
      </c>
      <c r="H30" s="391">
        <f>'[7]10.Grain Production details'!G142</f>
        <v>0</v>
      </c>
      <c r="I30" s="391">
        <f>'[7]10.Grain Production details'!H142</f>
        <v>0</v>
      </c>
    </row>
    <row r="31" spans="1:9">
      <c r="A31" s="390">
        <f>'[7]10.Grain Production details'!A142</f>
        <v>0</v>
      </c>
      <c r="B31" s="391"/>
      <c r="C31" s="391">
        <f>'[7]10.Grain Production details'!C143</f>
        <v>0</v>
      </c>
      <c r="D31" s="391">
        <f>'[7]10.Grain Production details'!D143</f>
        <v>0</v>
      </c>
      <c r="E31" s="391">
        <f>'[7]10.Grain Production details'!E143</f>
        <v>0</v>
      </c>
      <c r="F31" s="391">
        <f>'[7]10.Grain Production details'!F143</f>
        <v>0</v>
      </c>
      <c r="G31" s="391">
        <f>'[7]10.Grain Production details'!G143</f>
        <v>0</v>
      </c>
      <c r="H31" s="391">
        <f>'[7]10.Grain Production details'!H143</f>
        <v>0</v>
      </c>
      <c r="I31" s="391">
        <f>'[7]10.Grain Production details'!I143</f>
        <v>0</v>
      </c>
    </row>
    <row r="32" spans="1:9">
      <c r="A32" s="388" t="str">
        <f>'[7]11.F&amp;V Crop Production details'!A1:H1</f>
        <v>Fruit  &amp; Vegetables Crop Production Details</v>
      </c>
      <c r="B32" s="391"/>
      <c r="C32" s="391"/>
      <c r="D32" s="391"/>
      <c r="E32" s="391"/>
      <c r="F32" s="391"/>
      <c r="G32" s="391"/>
      <c r="H32" s="391"/>
      <c r="I32" s="391"/>
    </row>
    <row r="33" spans="1:9">
      <c r="A33" s="390" t="str">
        <f>'[7]11.F&amp;V Crop Production details'!A102</f>
        <v>Turmeric</v>
      </c>
      <c r="B33" s="391"/>
      <c r="C33" s="391">
        <f>'[7]11.F&amp;V Crop Production details'!B102</f>
        <v>0</v>
      </c>
      <c r="D33" s="391">
        <f>'[7]11.F&amp;V Crop Production details'!C102</f>
        <v>0</v>
      </c>
      <c r="E33" s="391">
        <f>'[7]11.F&amp;V Crop Production details'!D102</f>
        <v>0</v>
      </c>
      <c r="F33" s="391">
        <f>'[7]11.F&amp;V Crop Production details'!E102</f>
        <v>0</v>
      </c>
      <c r="G33" s="391">
        <f>'[7]11.F&amp;V Crop Production details'!F102</f>
        <v>0</v>
      </c>
      <c r="H33" s="391">
        <f>'[7]11.F&amp;V Crop Production details'!G102</f>
        <v>0</v>
      </c>
      <c r="I33" s="391">
        <f>'[7]11.F&amp;V Crop Production details'!H102</f>
        <v>0</v>
      </c>
    </row>
    <row r="34" spans="1:9">
      <c r="A34" s="390" t="str">
        <f>'[7]11.F&amp;V Crop Production details'!A103</f>
        <v>Potato</v>
      </c>
      <c r="B34" s="391"/>
      <c r="C34" s="391">
        <f>'[7]11.F&amp;V Crop Production details'!B103</f>
        <v>0</v>
      </c>
      <c r="D34" s="391">
        <f>'[7]11.F&amp;V Crop Production details'!C103</f>
        <v>0</v>
      </c>
      <c r="E34" s="391">
        <f>'[7]11.F&amp;V Crop Production details'!D103</f>
        <v>0</v>
      </c>
      <c r="F34" s="391">
        <f>'[7]11.F&amp;V Crop Production details'!E103</f>
        <v>0</v>
      </c>
      <c r="G34" s="391">
        <f>'[7]11.F&amp;V Crop Production details'!F103</f>
        <v>0</v>
      </c>
      <c r="H34" s="391">
        <f>'[7]11.F&amp;V Crop Production details'!G103</f>
        <v>0</v>
      </c>
      <c r="I34" s="391">
        <f>'[7]11.F&amp;V Crop Production details'!H103</f>
        <v>0</v>
      </c>
    </row>
    <row r="35" spans="1:9">
      <c r="A35" s="390">
        <f>'[7]11.F&amp;V Crop Production details'!A104</f>
        <v>0</v>
      </c>
      <c r="B35" s="391"/>
      <c r="C35" s="391">
        <f>'[7]11.F&amp;V Crop Production details'!B104</f>
        <v>0</v>
      </c>
      <c r="D35" s="391">
        <f>'[7]11.F&amp;V Crop Production details'!C104</f>
        <v>0</v>
      </c>
      <c r="E35" s="391">
        <f>'[7]11.F&amp;V Crop Production details'!D104</f>
        <v>0</v>
      </c>
      <c r="F35" s="391">
        <f>'[7]11.F&amp;V Crop Production details'!E104</f>
        <v>0</v>
      </c>
      <c r="G35" s="391">
        <f>'[7]11.F&amp;V Crop Production details'!F104</f>
        <v>0</v>
      </c>
      <c r="H35" s="391">
        <f>'[7]11.F&amp;V Crop Production details'!G104</f>
        <v>0</v>
      </c>
      <c r="I35" s="391">
        <f>'[7]11.F&amp;V Crop Production details'!H104</f>
        <v>0</v>
      </c>
    </row>
    <row r="36" spans="1:9">
      <c r="A36" s="390" t="str">
        <f>'[7]11.F&amp;V Crop Production details'!A105</f>
        <v>Tomato</v>
      </c>
      <c r="B36" s="391"/>
      <c r="C36" s="391">
        <f>'[7]11.F&amp;V Crop Production details'!B105</f>
        <v>0</v>
      </c>
      <c r="D36" s="391">
        <f>'[7]11.F&amp;V Crop Production details'!C105</f>
        <v>0</v>
      </c>
      <c r="E36" s="391">
        <f>'[7]11.F&amp;V Crop Production details'!D105</f>
        <v>0</v>
      </c>
      <c r="F36" s="391">
        <f>'[7]11.F&amp;V Crop Production details'!E105</f>
        <v>0</v>
      </c>
      <c r="G36" s="391">
        <f>'[7]11.F&amp;V Crop Production details'!F105</f>
        <v>0</v>
      </c>
      <c r="H36" s="391">
        <f>'[7]11.F&amp;V Crop Production details'!G105</f>
        <v>0</v>
      </c>
      <c r="I36" s="391">
        <f>'[7]11.F&amp;V Crop Production details'!H105</f>
        <v>0</v>
      </c>
    </row>
    <row r="37" spans="1:9">
      <c r="A37" s="390">
        <f>'[7]11.F&amp;V Crop Production details'!A106</f>
        <v>0</v>
      </c>
      <c r="B37" s="391"/>
      <c r="C37" s="391">
        <f>'[7]11.F&amp;V Crop Production details'!B106</f>
        <v>0</v>
      </c>
      <c r="D37" s="391">
        <f>'[7]11.F&amp;V Crop Production details'!C106</f>
        <v>0</v>
      </c>
      <c r="E37" s="391">
        <f>'[7]11.F&amp;V Crop Production details'!D106</f>
        <v>0</v>
      </c>
      <c r="F37" s="391">
        <f>'[7]11.F&amp;V Crop Production details'!E106</f>
        <v>0</v>
      </c>
      <c r="G37" s="391">
        <f>'[7]11.F&amp;V Crop Production details'!F106</f>
        <v>0</v>
      </c>
      <c r="H37" s="391">
        <f>'[7]11.F&amp;V Crop Production details'!G106</f>
        <v>0</v>
      </c>
      <c r="I37" s="391">
        <f>'[7]11.F&amp;V Crop Production details'!H106</f>
        <v>0</v>
      </c>
    </row>
    <row r="38" spans="1:9">
      <c r="A38" s="390">
        <f>'[7]11.F&amp;V Crop Production details'!A107</f>
        <v>0</v>
      </c>
      <c r="B38" s="391"/>
      <c r="C38" s="391">
        <f>'[7]11.F&amp;V Crop Production details'!B107</f>
        <v>0</v>
      </c>
      <c r="D38" s="391">
        <f>'[7]11.F&amp;V Crop Production details'!C107</f>
        <v>0</v>
      </c>
      <c r="E38" s="391">
        <f>'[7]11.F&amp;V Crop Production details'!D107</f>
        <v>0</v>
      </c>
      <c r="F38" s="391">
        <f>'[7]11.F&amp;V Crop Production details'!E107</f>
        <v>0</v>
      </c>
      <c r="G38" s="391">
        <f>'[7]11.F&amp;V Crop Production details'!F107</f>
        <v>0</v>
      </c>
      <c r="H38" s="391">
        <f>'[7]11.F&amp;V Crop Production details'!G107</f>
        <v>0</v>
      </c>
      <c r="I38" s="391">
        <f>'[7]11.F&amp;V Crop Production details'!H107</f>
        <v>0</v>
      </c>
    </row>
    <row r="39" spans="1:9">
      <c r="A39" s="390">
        <f>'[7]11.F&amp;V Crop Production details'!A108</f>
        <v>0</v>
      </c>
      <c r="B39" s="391"/>
      <c r="C39" s="391">
        <f>'[7]11.F&amp;V Crop Production details'!B108</f>
        <v>0</v>
      </c>
      <c r="D39" s="391">
        <f>'[7]11.F&amp;V Crop Production details'!C108</f>
        <v>0</v>
      </c>
      <c r="E39" s="391">
        <f>'[7]11.F&amp;V Crop Production details'!D108</f>
        <v>0</v>
      </c>
      <c r="F39" s="391">
        <f>'[7]11.F&amp;V Crop Production details'!E108</f>
        <v>0</v>
      </c>
      <c r="G39" s="391">
        <f>'[7]11.F&amp;V Crop Production details'!F108</f>
        <v>0</v>
      </c>
      <c r="H39" s="391">
        <f>'[7]11.F&amp;V Crop Production details'!G108</f>
        <v>0</v>
      </c>
      <c r="I39" s="391">
        <f>'[7]11.F&amp;V Crop Production details'!H108</f>
        <v>0</v>
      </c>
    </row>
    <row r="40" spans="1:9">
      <c r="A40" s="390">
        <f>'[7]11.F&amp;V Crop Production details'!A109</f>
        <v>0</v>
      </c>
      <c r="B40" s="391"/>
      <c r="C40" s="391">
        <f>'[7]11.F&amp;V Crop Production details'!B109</f>
        <v>0</v>
      </c>
      <c r="D40" s="391">
        <f>'[7]11.F&amp;V Crop Production details'!C109</f>
        <v>0</v>
      </c>
      <c r="E40" s="391">
        <f>'[7]11.F&amp;V Crop Production details'!D109</f>
        <v>0</v>
      </c>
      <c r="F40" s="391">
        <f>'[7]11.F&amp;V Crop Production details'!E109</f>
        <v>0</v>
      </c>
      <c r="G40" s="391">
        <f>'[7]11.F&amp;V Crop Production details'!F109</f>
        <v>0</v>
      </c>
      <c r="H40" s="391">
        <f>'[7]11.F&amp;V Crop Production details'!G109</f>
        <v>0</v>
      </c>
      <c r="I40" s="391">
        <f>'[7]11.F&amp;V Crop Production details'!H109</f>
        <v>0</v>
      </c>
    </row>
    <row r="41" spans="1:9">
      <c r="A41" s="390">
        <f>'[7]11.F&amp;V Crop Production details'!A110</f>
        <v>0</v>
      </c>
      <c r="B41" s="391"/>
      <c r="C41" s="391">
        <f>'[7]11.F&amp;V Crop Production details'!B110</f>
        <v>0</v>
      </c>
      <c r="D41" s="391">
        <f>'[7]11.F&amp;V Crop Production details'!C110</f>
        <v>0</v>
      </c>
      <c r="E41" s="391">
        <f>'[7]11.F&amp;V Crop Production details'!D110</f>
        <v>0</v>
      </c>
      <c r="F41" s="391">
        <f>'[7]11.F&amp;V Crop Production details'!E110</f>
        <v>0</v>
      </c>
      <c r="G41" s="391">
        <f>'[7]11.F&amp;V Crop Production details'!F110</f>
        <v>0</v>
      </c>
      <c r="H41" s="391">
        <f>'[7]11.F&amp;V Crop Production details'!G110</f>
        <v>0</v>
      </c>
      <c r="I41" s="391">
        <f>'[7]11.F&amp;V Crop Production details'!H110</f>
        <v>0</v>
      </c>
    </row>
    <row r="42" spans="1:9">
      <c r="A42" s="390">
        <f>'[7]11.F&amp;V Crop Production details'!A111</f>
        <v>0</v>
      </c>
      <c r="B42" s="391"/>
      <c r="C42" s="391">
        <f>'[7]11.F&amp;V Crop Production details'!B111</f>
        <v>0</v>
      </c>
      <c r="D42" s="391">
        <f>'[7]11.F&amp;V Crop Production details'!C111</f>
        <v>0</v>
      </c>
      <c r="E42" s="391">
        <f>'[7]11.F&amp;V Crop Production details'!D111</f>
        <v>0</v>
      </c>
      <c r="F42" s="391">
        <f>'[7]11.F&amp;V Crop Production details'!E111</f>
        <v>0</v>
      </c>
      <c r="G42" s="391">
        <f>'[7]11.F&amp;V Crop Production details'!F111</f>
        <v>0</v>
      </c>
      <c r="H42" s="391">
        <f>'[7]11.F&amp;V Crop Production details'!G111</f>
        <v>0</v>
      </c>
      <c r="I42" s="391">
        <f>'[7]11.F&amp;V Crop Production details'!H111</f>
        <v>0</v>
      </c>
    </row>
    <row r="43" spans="1:9">
      <c r="A43" s="390" t="str">
        <f>'[7]11.F&amp;V Crop Production details'!A112</f>
        <v>Tomato</v>
      </c>
      <c r="B43" s="391"/>
      <c r="C43" s="391">
        <f>'[7]11.F&amp;V Crop Production details'!B112</f>
        <v>0</v>
      </c>
      <c r="D43" s="391">
        <f>'[7]11.F&amp;V Crop Production details'!C112</f>
        <v>0</v>
      </c>
      <c r="E43" s="391">
        <f>'[7]11.F&amp;V Crop Production details'!D112</f>
        <v>0</v>
      </c>
      <c r="F43" s="391">
        <f>'[7]11.F&amp;V Crop Production details'!E112</f>
        <v>0</v>
      </c>
      <c r="G43" s="391">
        <f>'[7]11.F&amp;V Crop Production details'!F112</f>
        <v>0</v>
      </c>
      <c r="H43" s="391">
        <f>'[7]11.F&amp;V Crop Production details'!G112</f>
        <v>0</v>
      </c>
      <c r="I43" s="391">
        <f>'[7]11.F&amp;V Crop Production details'!H112</f>
        <v>0</v>
      </c>
    </row>
    <row r="44" spans="1:9">
      <c r="A44" s="390" t="str">
        <f>'[7]11.F&amp;V Crop Production details'!A113</f>
        <v>Potato</v>
      </c>
      <c r="B44" s="391"/>
      <c r="C44" s="391">
        <f>'[7]11.F&amp;V Crop Production details'!B113</f>
        <v>0</v>
      </c>
      <c r="D44" s="391">
        <f>'[7]11.F&amp;V Crop Production details'!C113</f>
        <v>0</v>
      </c>
      <c r="E44" s="391">
        <f>'[7]11.F&amp;V Crop Production details'!D113</f>
        <v>0</v>
      </c>
      <c r="F44" s="391">
        <f>'[7]11.F&amp;V Crop Production details'!E113</f>
        <v>0</v>
      </c>
      <c r="G44" s="391">
        <f>'[7]11.F&amp;V Crop Production details'!F113</f>
        <v>0</v>
      </c>
      <c r="H44" s="391">
        <f>'[7]11.F&amp;V Crop Production details'!G113</f>
        <v>0</v>
      </c>
      <c r="I44" s="391">
        <f>'[7]11.F&amp;V Crop Production details'!H113</f>
        <v>0</v>
      </c>
    </row>
    <row r="45" spans="1:9">
      <c r="A45" s="390">
        <f>'[7]11.F&amp;V Crop Production details'!A114</f>
        <v>0</v>
      </c>
      <c r="B45" s="391"/>
      <c r="C45" s="391">
        <f>'[7]11.F&amp;V Crop Production details'!B114</f>
        <v>0</v>
      </c>
      <c r="D45" s="391">
        <f>'[7]11.F&amp;V Crop Production details'!C114</f>
        <v>0</v>
      </c>
      <c r="E45" s="391">
        <f>'[7]11.F&amp;V Crop Production details'!D114</f>
        <v>0</v>
      </c>
      <c r="F45" s="391">
        <f>'[7]11.F&amp;V Crop Production details'!E114</f>
        <v>0</v>
      </c>
      <c r="G45" s="391">
        <f>'[7]11.F&amp;V Crop Production details'!F114</f>
        <v>0</v>
      </c>
      <c r="H45" s="391">
        <f>'[7]11.F&amp;V Crop Production details'!G114</f>
        <v>0</v>
      </c>
      <c r="I45" s="391">
        <f>'[7]11.F&amp;V Crop Production details'!H114</f>
        <v>0</v>
      </c>
    </row>
    <row r="46" spans="1:9">
      <c r="A46" s="390">
        <f>'[7]11.F&amp;V Crop Production details'!A115</f>
        <v>0</v>
      </c>
      <c r="B46" s="391"/>
      <c r="C46" s="391">
        <f>'[7]11.F&amp;V Crop Production details'!B115</f>
        <v>0</v>
      </c>
      <c r="D46" s="391">
        <f>'[7]11.F&amp;V Crop Production details'!C115</f>
        <v>0</v>
      </c>
      <c r="E46" s="391">
        <f>'[7]11.F&amp;V Crop Production details'!D115</f>
        <v>0</v>
      </c>
      <c r="F46" s="391">
        <f>'[7]11.F&amp;V Crop Production details'!E115</f>
        <v>0</v>
      </c>
      <c r="G46" s="391">
        <f>'[7]11.F&amp;V Crop Production details'!F115</f>
        <v>0</v>
      </c>
      <c r="H46" s="391">
        <f>'[7]11.F&amp;V Crop Production details'!G115</f>
        <v>0</v>
      </c>
      <c r="I46" s="391">
        <f>'[7]11.F&amp;V Crop Production details'!H115</f>
        <v>0</v>
      </c>
    </row>
    <row r="47" spans="1:9">
      <c r="A47" s="390">
        <f>'[7]11.F&amp;V Crop Production details'!A116</f>
        <v>0</v>
      </c>
      <c r="B47" s="391"/>
      <c r="C47" s="391">
        <f>'[7]11.F&amp;V Crop Production details'!B116</f>
        <v>0</v>
      </c>
      <c r="D47" s="391">
        <f>'[7]11.F&amp;V Crop Production details'!C116</f>
        <v>0</v>
      </c>
      <c r="E47" s="391">
        <f>'[7]11.F&amp;V Crop Production details'!D116</f>
        <v>0</v>
      </c>
      <c r="F47" s="391">
        <f>'[7]11.F&amp;V Crop Production details'!E116</f>
        <v>0</v>
      </c>
      <c r="G47" s="391">
        <f>'[7]11.F&amp;V Crop Production details'!F116</f>
        <v>0</v>
      </c>
      <c r="H47" s="391">
        <f>'[7]11.F&amp;V Crop Production details'!G116</f>
        <v>0</v>
      </c>
      <c r="I47" s="391">
        <f>'[7]11.F&amp;V Crop Production details'!H116</f>
        <v>0</v>
      </c>
    </row>
    <row r="48" spans="1:9">
      <c r="A48" s="390">
        <f>'[7]11.F&amp;V Crop Production details'!A117</f>
        <v>0</v>
      </c>
      <c r="B48" s="391"/>
      <c r="C48" s="391">
        <f>'[7]11.F&amp;V Crop Production details'!B117</f>
        <v>0</v>
      </c>
      <c r="D48" s="391">
        <f>'[7]11.F&amp;V Crop Production details'!C117</f>
        <v>0</v>
      </c>
      <c r="E48" s="391">
        <f>'[7]11.F&amp;V Crop Production details'!D117</f>
        <v>0</v>
      </c>
      <c r="F48" s="391">
        <f>'[7]11.F&amp;V Crop Production details'!E117</f>
        <v>0</v>
      </c>
      <c r="G48" s="391">
        <f>'[7]11.F&amp;V Crop Production details'!F117</f>
        <v>0</v>
      </c>
      <c r="H48" s="391">
        <f>'[7]11.F&amp;V Crop Production details'!G117</f>
        <v>0</v>
      </c>
      <c r="I48" s="391">
        <f>'[7]11.F&amp;V Crop Production details'!H117</f>
        <v>0</v>
      </c>
    </row>
    <row r="49" spans="1:9">
      <c r="A49" s="390">
        <f>'[7]11.F&amp;V Crop Production details'!A118</f>
        <v>0</v>
      </c>
      <c r="B49" s="391"/>
      <c r="C49" s="391">
        <f>'[7]11.F&amp;V Crop Production details'!B118</f>
        <v>0</v>
      </c>
      <c r="D49" s="391">
        <f>'[7]11.F&amp;V Crop Production details'!C118</f>
        <v>0</v>
      </c>
      <c r="E49" s="391">
        <f>'[7]11.F&amp;V Crop Production details'!D118</f>
        <v>0</v>
      </c>
      <c r="F49" s="391">
        <f>'[7]11.F&amp;V Crop Production details'!E118</f>
        <v>0</v>
      </c>
      <c r="G49" s="391">
        <f>'[7]11.F&amp;V Crop Production details'!F118</f>
        <v>0</v>
      </c>
      <c r="H49" s="391">
        <f>'[7]11.F&amp;V Crop Production details'!G118</f>
        <v>0</v>
      </c>
      <c r="I49" s="391">
        <f>'[7]11.F&amp;V Crop Production details'!H118</f>
        <v>0</v>
      </c>
    </row>
    <row r="50" spans="1:9">
      <c r="A50" s="390">
        <f>'[7]11.F&amp;V Crop Production details'!A119</f>
        <v>0</v>
      </c>
      <c r="B50" s="391"/>
      <c r="C50" s="391">
        <f>'[7]11.F&amp;V Crop Production details'!B119</f>
        <v>0</v>
      </c>
      <c r="D50" s="391">
        <f>'[7]11.F&amp;V Crop Production details'!C119</f>
        <v>0</v>
      </c>
      <c r="E50" s="391">
        <f>'[7]11.F&amp;V Crop Production details'!D119</f>
        <v>0</v>
      </c>
      <c r="F50" s="391">
        <f>'[7]11.F&amp;V Crop Production details'!E119</f>
        <v>0</v>
      </c>
      <c r="G50" s="391">
        <f>'[7]11.F&amp;V Crop Production details'!F119</f>
        <v>0</v>
      </c>
      <c r="H50" s="391">
        <f>'[7]11.F&amp;V Crop Production details'!G119</f>
        <v>0</v>
      </c>
      <c r="I50" s="391">
        <f>'[7]11.F&amp;V Crop Production details'!H119</f>
        <v>0</v>
      </c>
    </row>
    <row r="51" spans="1:9">
      <c r="A51" s="390">
        <f>'[7]11.F&amp;V Crop Production details'!A120</f>
        <v>0</v>
      </c>
      <c r="B51" s="391"/>
      <c r="C51" s="391">
        <f>'[7]11.F&amp;V Crop Production details'!B120</f>
        <v>0</v>
      </c>
      <c r="D51" s="391">
        <f>'[7]11.F&amp;V Crop Production details'!C120</f>
        <v>0</v>
      </c>
      <c r="E51" s="391">
        <f>'[7]11.F&amp;V Crop Production details'!D120</f>
        <v>0</v>
      </c>
      <c r="F51" s="391">
        <f>'[7]11.F&amp;V Crop Production details'!E120</f>
        <v>0</v>
      </c>
      <c r="G51" s="391">
        <f>'[7]11.F&amp;V Crop Production details'!F120</f>
        <v>0</v>
      </c>
      <c r="H51" s="391">
        <f>'[7]11.F&amp;V Crop Production details'!G120</f>
        <v>0</v>
      </c>
      <c r="I51" s="391">
        <f>'[7]11.F&amp;V Crop Production details'!H120</f>
        <v>0</v>
      </c>
    </row>
    <row r="52" spans="1:9">
      <c r="A52" s="390">
        <f>'[7]11.F&amp;V Crop Production details'!A121</f>
        <v>0</v>
      </c>
      <c r="B52" s="391"/>
      <c r="C52" s="391">
        <f>'[7]11.F&amp;V Crop Production details'!B121</f>
        <v>0</v>
      </c>
      <c r="D52" s="391">
        <f>'[7]11.F&amp;V Crop Production details'!C121</f>
        <v>0</v>
      </c>
      <c r="E52" s="391">
        <f>'[7]11.F&amp;V Crop Production details'!D121</f>
        <v>0</v>
      </c>
      <c r="F52" s="391">
        <f>'[7]11.F&amp;V Crop Production details'!E121</f>
        <v>0</v>
      </c>
      <c r="G52" s="391">
        <f>'[7]11.F&amp;V Crop Production details'!F121</f>
        <v>0</v>
      </c>
      <c r="H52" s="391">
        <f>'[7]11.F&amp;V Crop Production details'!G121</f>
        <v>0</v>
      </c>
      <c r="I52" s="391">
        <f>'[7]11.F&amp;V Crop Production details'!H121</f>
        <v>0</v>
      </c>
    </row>
    <row r="53" spans="1:9">
      <c r="A53" s="390">
        <f>'[7]11.F&amp;V Crop Production details'!A122</f>
        <v>0</v>
      </c>
      <c r="B53" s="391"/>
      <c r="C53" s="391">
        <f>'[7]11.F&amp;V Crop Production details'!B122</f>
        <v>0</v>
      </c>
      <c r="D53" s="391">
        <f>'[7]11.F&amp;V Crop Production details'!C122</f>
        <v>0</v>
      </c>
      <c r="E53" s="391">
        <f>'[7]11.F&amp;V Crop Production details'!D122</f>
        <v>0</v>
      </c>
      <c r="F53" s="391">
        <f>'[7]11.F&amp;V Crop Production details'!E122</f>
        <v>0</v>
      </c>
      <c r="G53" s="391">
        <f>'[7]11.F&amp;V Crop Production details'!F122</f>
        <v>0</v>
      </c>
      <c r="H53" s="391">
        <f>'[7]11.F&amp;V Crop Production details'!G122</f>
        <v>0</v>
      </c>
      <c r="I53" s="391">
        <f>'[7]11.F&amp;V Crop Production details'!H122</f>
        <v>0</v>
      </c>
    </row>
    <row r="54" spans="1:9">
      <c r="A54" s="390" t="str">
        <f>'[7]11.F&amp;V Crop Production details'!A123</f>
        <v>Oranges</v>
      </c>
      <c r="B54" s="391"/>
      <c r="C54" s="391">
        <f>'[7]11.F&amp;V Crop Production details'!B123</f>
        <v>0</v>
      </c>
      <c r="D54" s="391">
        <f>'[7]11.F&amp;V Crop Production details'!C123</f>
        <v>0</v>
      </c>
      <c r="E54" s="391">
        <f>'[7]11.F&amp;V Crop Production details'!D123</f>
        <v>0</v>
      </c>
      <c r="F54" s="391">
        <f>'[7]11.F&amp;V Crop Production details'!E123</f>
        <v>0</v>
      </c>
      <c r="G54" s="391">
        <f>'[7]11.F&amp;V Crop Production details'!F123</f>
        <v>0</v>
      </c>
      <c r="H54" s="391">
        <f>'[7]11.F&amp;V Crop Production details'!G123</f>
        <v>0</v>
      </c>
      <c r="I54" s="391">
        <f>'[7]11.F&amp;V Crop Production details'!H123</f>
        <v>0</v>
      </c>
    </row>
    <row r="55" spans="1:9">
      <c r="A55" s="390" t="str">
        <f>'[7]11.F&amp;V Crop Production details'!A124</f>
        <v>Pomegranate</v>
      </c>
      <c r="B55" s="391"/>
      <c r="C55" s="391">
        <f>'[7]11.F&amp;V Crop Production details'!B124</f>
        <v>0</v>
      </c>
      <c r="D55" s="391">
        <f>'[7]11.F&amp;V Crop Production details'!C124</f>
        <v>0</v>
      </c>
      <c r="E55" s="391">
        <f>'[7]11.F&amp;V Crop Production details'!D124</f>
        <v>0</v>
      </c>
      <c r="F55" s="391">
        <f>'[7]11.F&amp;V Crop Production details'!E124</f>
        <v>0</v>
      </c>
      <c r="G55" s="391">
        <f>'[7]11.F&amp;V Crop Production details'!F124</f>
        <v>0</v>
      </c>
      <c r="H55" s="391">
        <f>'[7]11.F&amp;V Crop Production details'!G124</f>
        <v>0</v>
      </c>
      <c r="I55" s="391">
        <f>'[7]11.F&amp;V Crop Production details'!H124</f>
        <v>0</v>
      </c>
    </row>
    <row r="56" spans="1:9">
      <c r="A56" s="390">
        <f>'[7]11.F&amp;V Crop Production details'!A125</f>
        <v>0</v>
      </c>
      <c r="B56" s="391"/>
      <c r="C56" s="391">
        <f>'[7]11.F&amp;V Crop Production details'!B125</f>
        <v>0</v>
      </c>
      <c r="D56" s="391">
        <f>'[7]11.F&amp;V Crop Production details'!C125</f>
        <v>0</v>
      </c>
      <c r="E56" s="391">
        <f>'[7]11.F&amp;V Crop Production details'!D125</f>
        <v>0</v>
      </c>
      <c r="F56" s="391">
        <f>'[7]11.F&amp;V Crop Production details'!E125</f>
        <v>0</v>
      </c>
      <c r="G56" s="391">
        <f>'[7]11.F&amp;V Crop Production details'!F125</f>
        <v>0</v>
      </c>
      <c r="H56" s="391">
        <f>'[7]11.F&amp;V Crop Production details'!G125</f>
        <v>0</v>
      </c>
      <c r="I56" s="391">
        <f>'[7]11.F&amp;V Crop Production details'!H125</f>
        <v>0</v>
      </c>
    </row>
    <row r="57" spans="1:9">
      <c r="A57" s="390">
        <f>'[7]11.F&amp;V Crop Production details'!A126</f>
        <v>0</v>
      </c>
      <c r="B57" s="391"/>
      <c r="C57" s="391">
        <f>'[7]11.F&amp;V Crop Production details'!B126</f>
        <v>0</v>
      </c>
      <c r="D57" s="391">
        <f>'[7]11.F&amp;V Crop Production details'!C126</f>
        <v>0</v>
      </c>
      <c r="E57" s="391">
        <f>'[7]11.F&amp;V Crop Production details'!D126</f>
        <v>0</v>
      </c>
      <c r="F57" s="391">
        <f>'[7]11.F&amp;V Crop Production details'!E126</f>
        <v>0</v>
      </c>
      <c r="G57" s="391">
        <f>'[7]11.F&amp;V Crop Production details'!F126</f>
        <v>0</v>
      </c>
      <c r="H57" s="391">
        <f>'[7]11.F&amp;V Crop Production details'!G126</f>
        <v>0</v>
      </c>
      <c r="I57" s="391">
        <f>'[7]11.F&amp;V Crop Production details'!H126</f>
        <v>0</v>
      </c>
    </row>
    <row r="58" spans="1:9">
      <c r="A58" s="390"/>
      <c r="B58" s="391"/>
      <c r="C58" s="391"/>
      <c r="D58" s="391"/>
      <c r="E58" s="391"/>
      <c r="F58" s="391"/>
      <c r="G58" s="391"/>
      <c r="H58" s="391"/>
      <c r="I58" s="391"/>
    </row>
    <row r="59" spans="1:9">
      <c r="A59" s="388" t="s">
        <v>182</v>
      </c>
      <c r="B59" s="390"/>
      <c r="C59" s="390"/>
      <c r="D59" s="390"/>
      <c r="E59" s="390"/>
      <c r="F59" s="390"/>
      <c r="G59" s="390"/>
      <c r="H59" s="390"/>
      <c r="I59" s="390"/>
    </row>
    <row r="60" spans="1:9">
      <c r="A60" s="388" t="s">
        <v>773</v>
      </c>
      <c r="B60" s="390"/>
      <c r="C60" s="390"/>
      <c r="D60" s="390"/>
      <c r="E60" s="390"/>
      <c r="F60" s="390"/>
      <c r="G60" s="390"/>
      <c r="H60" s="390"/>
      <c r="I60" s="390"/>
    </row>
    <row r="61" spans="1:9">
      <c r="A61" s="388" t="str">
        <f t="shared" ref="A61:A110" si="0">A8</f>
        <v>Kharif Crops</v>
      </c>
      <c r="B61" s="390"/>
      <c r="C61" s="390"/>
      <c r="D61" s="390"/>
      <c r="E61" s="390"/>
      <c r="F61" s="390"/>
      <c r="G61" s="390"/>
      <c r="H61" s="390"/>
      <c r="I61" s="390"/>
    </row>
    <row r="62" spans="1:9">
      <c r="A62" s="390" t="str">
        <f t="shared" si="0"/>
        <v>Dhane</v>
      </c>
      <c r="B62" s="390">
        <v>40</v>
      </c>
      <c r="C62" s="392">
        <f>$B62*C9</f>
        <v>0</v>
      </c>
      <c r="D62" s="392">
        <f>$B62*D9</f>
        <v>0</v>
      </c>
      <c r="E62" s="392">
        <f t="shared" ref="E62:I62" si="1">$B62*E9</f>
        <v>0</v>
      </c>
      <c r="F62" s="392">
        <f t="shared" si="1"/>
        <v>0</v>
      </c>
      <c r="G62" s="392">
        <f t="shared" si="1"/>
        <v>0</v>
      </c>
      <c r="H62" s="392">
        <f t="shared" si="1"/>
        <v>0</v>
      </c>
      <c r="I62" s="392">
        <f t="shared" si="1"/>
        <v>0</v>
      </c>
    </row>
    <row r="63" spans="1:9">
      <c r="A63" s="390" t="str">
        <f t="shared" si="0"/>
        <v>Mohri</v>
      </c>
      <c r="B63" s="390">
        <v>5</v>
      </c>
      <c r="C63" s="392">
        <f>$B63*C10</f>
        <v>0</v>
      </c>
      <c r="D63" s="392">
        <f t="shared" ref="D63:I63" si="2">$B$63*D10</f>
        <v>0</v>
      </c>
      <c r="E63" s="392">
        <f t="shared" si="2"/>
        <v>0</v>
      </c>
      <c r="F63" s="392">
        <f t="shared" si="2"/>
        <v>0</v>
      </c>
      <c r="G63" s="392">
        <f t="shared" si="2"/>
        <v>0</v>
      </c>
      <c r="H63" s="392">
        <f t="shared" si="2"/>
        <v>0</v>
      </c>
      <c r="I63" s="392">
        <f t="shared" si="2"/>
        <v>0</v>
      </c>
    </row>
    <row r="64" spans="1:9">
      <c r="A64" s="390" t="str">
        <f t="shared" si="0"/>
        <v>Turmeric</v>
      </c>
      <c r="B64" s="390">
        <v>15</v>
      </c>
      <c r="C64" s="392">
        <f>$B64*C11</f>
        <v>0</v>
      </c>
      <c r="D64" s="392">
        <f t="shared" ref="D64:I64" si="3">$B$64*D11</f>
        <v>0</v>
      </c>
      <c r="E64" s="392">
        <f t="shared" si="3"/>
        <v>0</v>
      </c>
      <c r="F64" s="392">
        <f t="shared" si="3"/>
        <v>0</v>
      </c>
      <c r="G64" s="392">
        <f t="shared" si="3"/>
        <v>0</v>
      </c>
      <c r="H64" s="392">
        <f t="shared" si="3"/>
        <v>0</v>
      </c>
      <c r="I64" s="392">
        <f t="shared" si="3"/>
        <v>0</v>
      </c>
    </row>
    <row r="65" spans="1:9">
      <c r="A65" s="390" t="str">
        <f t="shared" si="0"/>
        <v>Til</v>
      </c>
      <c r="B65" s="390">
        <v>15</v>
      </c>
      <c r="C65" s="392">
        <f>$B65*C12</f>
        <v>0</v>
      </c>
      <c r="D65" s="392">
        <f t="shared" ref="D65:I67" si="4">$B65*D12</f>
        <v>0</v>
      </c>
      <c r="E65" s="392">
        <f t="shared" si="4"/>
        <v>0</v>
      </c>
      <c r="F65" s="392">
        <f t="shared" si="4"/>
        <v>0</v>
      </c>
      <c r="G65" s="392">
        <f t="shared" si="4"/>
        <v>0</v>
      </c>
      <c r="H65" s="392">
        <f t="shared" si="4"/>
        <v>0</v>
      </c>
      <c r="I65" s="392">
        <f t="shared" si="4"/>
        <v>0</v>
      </c>
    </row>
    <row r="66" spans="1:9">
      <c r="A66" s="390" t="str">
        <f t="shared" si="0"/>
        <v>Javas</v>
      </c>
      <c r="B66" s="390">
        <v>25</v>
      </c>
      <c r="C66" s="392">
        <f>$B66*C13</f>
        <v>0</v>
      </c>
      <c r="D66" s="392">
        <f t="shared" si="4"/>
        <v>0</v>
      </c>
      <c r="E66" s="392">
        <f t="shared" si="4"/>
        <v>0</v>
      </c>
      <c r="F66" s="392">
        <f t="shared" si="4"/>
        <v>0</v>
      </c>
      <c r="G66" s="392">
        <f t="shared" si="4"/>
        <v>0</v>
      </c>
      <c r="H66" s="392">
        <f t="shared" si="4"/>
        <v>0</v>
      </c>
      <c r="I66" s="392">
        <f t="shared" si="4"/>
        <v>0</v>
      </c>
    </row>
    <row r="67" spans="1:9">
      <c r="A67" s="390">
        <f t="shared" si="0"/>
        <v>0</v>
      </c>
      <c r="B67" s="390">
        <v>15</v>
      </c>
      <c r="C67" s="392">
        <f>$B67*C14</f>
        <v>0</v>
      </c>
      <c r="D67" s="392">
        <f t="shared" si="4"/>
        <v>0</v>
      </c>
      <c r="E67" s="392">
        <f t="shared" si="4"/>
        <v>0</v>
      </c>
      <c r="F67" s="392">
        <f t="shared" si="4"/>
        <v>0</v>
      </c>
      <c r="G67" s="392">
        <f t="shared" si="4"/>
        <v>0</v>
      </c>
      <c r="H67" s="392">
        <f t="shared" si="4"/>
        <v>0</v>
      </c>
      <c r="I67" s="392">
        <f t="shared" si="4"/>
        <v>0</v>
      </c>
    </row>
    <row r="68" spans="1:9">
      <c r="A68" s="390">
        <f t="shared" si="0"/>
        <v>0</v>
      </c>
      <c r="B68" s="390">
        <v>5</v>
      </c>
      <c r="C68" s="392">
        <f t="shared" ref="C68:I69" si="5">$B68*C15</f>
        <v>0</v>
      </c>
      <c r="D68" s="392">
        <f t="shared" si="5"/>
        <v>0</v>
      </c>
      <c r="E68" s="392">
        <f t="shared" si="5"/>
        <v>0</v>
      </c>
      <c r="F68" s="392">
        <f t="shared" si="5"/>
        <v>0</v>
      </c>
      <c r="G68" s="392">
        <f t="shared" si="5"/>
        <v>0</v>
      </c>
      <c r="H68" s="392">
        <f t="shared" si="5"/>
        <v>0</v>
      </c>
      <c r="I68" s="392">
        <f t="shared" si="5"/>
        <v>0</v>
      </c>
    </row>
    <row r="69" spans="1:9">
      <c r="A69" s="390">
        <f t="shared" si="0"/>
        <v>0</v>
      </c>
      <c r="B69" s="390">
        <v>5</v>
      </c>
      <c r="C69" s="392">
        <f t="shared" si="5"/>
        <v>0</v>
      </c>
      <c r="D69" s="392">
        <f t="shared" si="5"/>
        <v>0</v>
      </c>
      <c r="E69" s="392">
        <f t="shared" si="5"/>
        <v>0</v>
      </c>
      <c r="F69" s="392">
        <f t="shared" si="5"/>
        <v>0</v>
      </c>
      <c r="G69" s="392">
        <f t="shared" si="5"/>
        <v>0</v>
      </c>
      <c r="H69" s="392">
        <f t="shared" si="5"/>
        <v>0</v>
      </c>
      <c r="I69" s="392">
        <f t="shared" si="5"/>
        <v>0</v>
      </c>
    </row>
    <row r="70" spans="1:9">
      <c r="A70" s="388" t="str">
        <f t="shared" si="0"/>
        <v>Rabi Crop</v>
      </c>
      <c r="B70" s="390"/>
      <c r="C70" s="392"/>
      <c r="D70" s="392"/>
      <c r="E70" s="392"/>
      <c r="F70" s="392"/>
      <c r="G70" s="392"/>
      <c r="H70" s="392"/>
      <c r="I70" s="392"/>
    </row>
    <row r="71" spans="1:9">
      <c r="A71" s="390" t="str">
        <f t="shared" si="0"/>
        <v>TUR</v>
      </c>
      <c r="B71" s="390">
        <v>20</v>
      </c>
      <c r="C71" s="392">
        <f t="shared" ref="C71:I78" si="6">$B71*C18</f>
        <v>0</v>
      </c>
      <c r="D71" s="392">
        <f t="shared" si="6"/>
        <v>0</v>
      </c>
      <c r="E71" s="392">
        <f t="shared" si="6"/>
        <v>0</v>
      </c>
      <c r="F71" s="392">
        <f t="shared" si="6"/>
        <v>0</v>
      </c>
      <c r="G71" s="392">
        <f t="shared" si="6"/>
        <v>0</v>
      </c>
      <c r="H71" s="392">
        <f t="shared" si="6"/>
        <v>0</v>
      </c>
      <c r="I71" s="392">
        <f t="shared" si="6"/>
        <v>0</v>
      </c>
    </row>
    <row r="72" spans="1:9">
      <c r="A72" s="390" t="str">
        <f t="shared" si="0"/>
        <v>Udad</v>
      </c>
      <c r="B72" s="390">
        <v>25</v>
      </c>
      <c r="C72" s="392">
        <f t="shared" si="6"/>
        <v>0</v>
      </c>
      <c r="D72" s="392">
        <f t="shared" si="6"/>
        <v>0</v>
      </c>
      <c r="E72" s="392">
        <f t="shared" si="6"/>
        <v>0</v>
      </c>
      <c r="F72" s="392">
        <f t="shared" si="6"/>
        <v>0</v>
      </c>
      <c r="G72" s="392">
        <f t="shared" si="6"/>
        <v>0</v>
      </c>
      <c r="H72" s="392">
        <f t="shared" si="6"/>
        <v>0</v>
      </c>
      <c r="I72" s="392">
        <f t="shared" si="6"/>
        <v>0</v>
      </c>
    </row>
    <row r="73" spans="1:9">
      <c r="A73" s="390" t="str">
        <f t="shared" si="0"/>
        <v>Bajra</v>
      </c>
      <c r="B73" s="390">
        <v>5</v>
      </c>
      <c r="C73" s="392">
        <f t="shared" si="6"/>
        <v>0</v>
      </c>
      <c r="D73" s="392">
        <f t="shared" si="6"/>
        <v>0</v>
      </c>
      <c r="E73" s="392">
        <f t="shared" si="6"/>
        <v>0</v>
      </c>
      <c r="F73" s="392">
        <f t="shared" si="6"/>
        <v>0</v>
      </c>
      <c r="G73" s="392">
        <f t="shared" si="6"/>
        <v>0</v>
      </c>
      <c r="H73" s="392">
        <f t="shared" si="6"/>
        <v>0</v>
      </c>
      <c r="I73" s="392">
        <f t="shared" si="6"/>
        <v>0</v>
      </c>
    </row>
    <row r="74" spans="1:9">
      <c r="A74" s="390" t="str">
        <f t="shared" si="0"/>
        <v>Wheat</v>
      </c>
      <c r="B74" s="390">
        <v>20</v>
      </c>
      <c r="C74" s="392">
        <f t="shared" si="6"/>
        <v>0</v>
      </c>
      <c r="D74" s="392">
        <f t="shared" si="6"/>
        <v>0</v>
      </c>
      <c r="E74" s="392">
        <f t="shared" si="6"/>
        <v>0</v>
      </c>
      <c r="F74" s="392">
        <f t="shared" si="6"/>
        <v>0</v>
      </c>
      <c r="G74" s="392">
        <f t="shared" si="6"/>
        <v>0</v>
      </c>
      <c r="H74" s="392">
        <f t="shared" si="6"/>
        <v>0</v>
      </c>
      <c r="I74" s="392">
        <f t="shared" si="6"/>
        <v>0</v>
      </c>
    </row>
    <row r="75" spans="1:9">
      <c r="A75" s="390" t="str">
        <f t="shared" si="0"/>
        <v>Methi</v>
      </c>
      <c r="B75" s="390"/>
      <c r="C75" s="392">
        <f t="shared" si="6"/>
        <v>0</v>
      </c>
      <c r="D75" s="392">
        <f t="shared" si="6"/>
        <v>0</v>
      </c>
      <c r="E75" s="392">
        <f t="shared" si="6"/>
        <v>0</v>
      </c>
      <c r="F75" s="392">
        <f t="shared" si="6"/>
        <v>0</v>
      </c>
      <c r="G75" s="392">
        <f t="shared" si="6"/>
        <v>0</v>
      </c>
      <c r="H75" s="392">
        <f t="shared" si="6"/>
        <v>0</v>
      </c>
      <c r="I75" s="392">
        <f t="shared" si="6"/>
        <v>0</v>
      </c>
    </row>
    <row r="76" spans="1:9">
      <c r="A76" s="390">
        <f t="shared" si="0"/>
        <v>0</v>
      </c>
      <c r="B76" s="390"/>
      <c r="C76" s="392">
        <f t="shared" si="6"/>
        <v>0</v>
      </c>
      <c r="D76" s="392">
        <f t="shared" si="6"/>
        <v>0</v>
      </c>
      <c r="E76" s="392">
        <f t="shared" si="6"/>
        <v>0</v>
      </c>
      <c r="F76" s="392">
        <f t="shared" si="6"/>
        <v>0</v>
      </c>
      <c r="G76" s="392">
        <f t="shared" si="6"/>
        <v>0</v>
      </c>
      <c r="H76" s="392">
        <f t="shared" si="6"/>
        <v>0</v>
      </c>
      <c r="I76" s="392">
        <f t="shared" si="6"/>
        <v>0</v>
      </c>
    </row>
    <row r="77" spans="1:9">
      <c r="A77" s="390">
        <f t="shared" si="0"/>
        <v>0</v>
      </c>
      <c r="B77" s="390"/>
      <c r="C77" s="392">
        <f t="shared" si="6"/>
        <v>0</v>
      </c>
      <c r="D77" s="392">
        <f t="shared" si="6"/>
        <v>0</v>
      </c>
      <c r="E77" s="392">
        <f t="shared" si="6"/>
        <v>0</v>
      </c>
      <c r="F77" s="392">
        <f t="shared" si="6"/>
        <v>0</v>
      </c>
      <c r="G77" s="392">
        <f t="shared" si="6"/>
        <v>0</v>
      </c>
      <c r="H77" s="392">
        <f t="shared" si="6"/>
        <v>0</v>
      </c>
      <c r="I77" s="392">
        <f t="shared" si="6"/>
        <v>0</v>
      </c>
    </row>
    <row r="78" spans="1:9">
      <c r="A78" s="390">
        <f t="shared" si="0"/>
        <v>0</v>
      </c>
      <c r="B78" s="390"/>
      <c r="C78" s="392">
        <f t="shared" si="6"/>
        <v>0</v>
      </c>
      <c r="D78" s="392">
        <f t="shared" si="6"/>
        <v>0</v>
      </c>
      <c r="E78" s="392">
        <f t="shared" si="6"/>
        <v>0</v>
      </c>
      <c r="F78" s="392">
        <f t="shared" si="6"/>
        <v>0</v>
      </c>
      <c r="G78" s="392">
        <f t="shared" si="6"/>
        <v>0</v>
      </c>
      <c r="H78" s="392">
        <f t="shared" si="6"/>
        <v>0</v>
      </c>
      <c r="I78" s="392">
        <f t="shared" si="6"/>
        <v>0</v>
      </c>
    </row>
    <row r="79" spans="1:9">
      <c r="A79" s="388" t="str">
        <f t="shared" si="0"/>
        <v>Summer</v>
      </c>
      <c r="B79" s="390"/>
      <c r="C79" s="392"/>
      <c r="D79" s="392"/>
      <c r="E79" s="392"/>
      <c r="F79" s="392"/>
      <c r="G79" s="392"/>
      <c r="H79" s="392"/>
      <c r="I79" s="392"/>
    </row>
    <row r="80" spans="1:9">
      <c r="A80" s="390">
        <f t="shared" si="0"/>
        <v>0</v>
      </c>
      <c r="B80" s="390"/>
      <c r="C80" s="392">
        <f t="shared" ref="C80:I84" si="7">$B80*C27</f>
        <v>0</v>
      </c>
      <c r="D80" s="392">
        <f t="shared" si="7"/>
        <v>0</v>
      </c>
      <c r="E80" s="392">
        <f t="shared" si="7"/>
        <v>0</v>
      </c>
      <c r="F80" s="392">
        <f t="shared" si="7"/>
        <v>0</v>
      </c>
      <c r="G80" s="392">
        <f t="shared" si="7"/>
        <v>0</v>
      </c>
      <c r="H80" s="392">
        <f t="shared" si="7"/>
        <v>0</v>
      </c>
      <c r="I80" s="392">
        <f t="shared" si="7"/>
        <v>0</v>
      </c>
    </row>
    <row r="81" spans="1:9">
      <c r="A81" s="390">
        <f t="shared" si="0"/>
        <v>0</v>
      </c>
      <c r="B81" s="390"/>
      <c r="C81" s="392">
        <f t="shared" si="7"/>
        <v>0</v>
      </c>
      <c r="D81" s="392">
        <f t="shared" si="7"/>
        <v>0</v>
      </c>
      <c r="E81" s="392">
        <f t="shared" si="7"/>
        <v>0</v>
      </c>
      <c r="F81" s="392">
        <f t="shared" si="7"/>
        <v>0</v>
      </c>
      <c r="G81" s="392">
        <f t="shared" si="7"/>
        <v>0</v>
      </c>
      <c r="H81" s="392">
        <f t="shared" si="7"/>
        <v>0</v>
      </c>
      <c r="I81" s="392">
        <f t="shared" si="7"/>
        <v>0</v>
      </c>
    </row>
    <row r="82" spans="1:9">
      <c r="A82" s="390">
        <f t="shared" si="0"/>
        <v>0</v>
      </c>
      <c r="B82" s="390"/>
      <c r="C82" s="392">
        <f t="shared" si="7"/>
        <v>0</v>
      </c>
      <c r="D82" s="392">
        <f t="shared" si="7"/>
        <v>0</v>
      </c>
      <c r="E82" s="392">
        <f t="shared" si="7"/>
        <v>0</v>
      </c>
      <c r="F82" s="392">
        <f t="shared" si="7"/>
        <v>0</v>
      </c>
      <c r="G82" s="392">
        <f t="shared" si="7"/>
        <v>0</v>
      </c>
      <c r="H82" s="392">
        <f t="shared" si="7"/>
        <v>0</v>
      </c>
      <c r="I82" s="392">
        <f t="shared" si="7"/>
        <v>0</v>
      </c>
    </row>
    <row r="83" spans="1:9">
      <c r="A83" s="390">
        <f t="shared" si="0"/>
        <v>0</v>
      </c>
      <c r="B83" s="390"/>
      <c r="C83" s="392">
        <f t="shared" si="7"/>
        <v>0</v>
      </c>
      <c r="D83" s="392">
        <f t="shared" si="7"/>
        <v>0</v>
      </c>
      <c r="E83" s="392">
        <f t="shared" si="7"/>
        <v>0</v>
      </c>
      <c r="F83" s="392">
        <f t="shared" si="7"/>
        <v>0</v>
      </c>
      <c r="G83" s="392">
        <f t="shared" si="7"/>
        <v>0</v>
      </c>
      <c r="H83" s="392">
        <f t="shared" si="7"/>
        <v>0</v>
      </c>
      <c r="I83" s="392">
        <f t="shared" si="7"/>
        <v>0</v>
      </c>
    </row>
    <row r="84" spans="1:9">
      <c r="A84" s="390">
        <f t="shared" si="0"/>
        <v>0</v>
      </c>
      <c r="B84" s="390"/>
      <c r="C84" s="392">
        <f t="shared" si="7"/>
        <v>0</v>
      </c>
      <c r="D84" s="392">
        <f t="shared" si="7"/>
        <v>0</v>
      </c>
      <c r="E84" s="392">
        <f t="shared" si="7"/>
        <v>0</v>
      </c>
      <c r="F84" s="392">
        <f t="shared" si="7"/>
        <v>0</v>
      </c>
      <c r="G84" s="392">
        <f t="shared" si="7"/>
        <v>0</v>
      </c>
      <c r="H84" s="392">
        <f t="shared" si="7"/>
        <v>0</v>
      </c>
      <c r="I84" s="392">
        <f t="shared" si="7"/>
        <v>0</v>
      </c>
    </row>
    <row r="85" spans="1:9">
      <c r="A85" s="388" t="str">
        <f t="shared" si="0"/>
        <v>Fruit  &amp; Vegetables Crop Production Details</v>
      </c>
      <c r="B85" s="390"/>
      <c r="C85" s="392"/>
      <c r="D85" s="392"/>
      <c r="E85" s="392"/>
      <c r="F85" s="392"/>
      <c r="G85" s="392"/>
      <c r="H85" s="392"/>
      <c r="I85" s="392"/>
    </row>
    <row r="86" spans="1:9">
      <c r="A86" s="390" t="str">
        <f t="shared" si="0"/>
        <v>Turmeric</v>
      </c>
      <c r="B86" s="390"/>
      <c r="C86" s="392">
        <f t="shared" ref="C86:I101" si="8">$B86*C33</f>
        <v>0</v>
      </c>
      <c r="D86" s="392">
        <f t="shared" si="8"/>
        <v>0</v>
      </c>
      <c r="E86" s="392">
        <f t="shared" si="8"/>
        <v>0</v>
      </c>
      <c r="F86" s="392">
        <f t="shared" si="8"/>
        <v>0</v>
      </c>
      <c r="G86" s="392">
        <f t="shared" si="8"/>
        <v>0</v>
      </c>
      <c r="H86" s="392">
        <f t="shared" si="8"/>
        <v>0</v>
      </c>
      <c r="I86" s="392">
        <f t="shared" si="8"/>
        <v>0</v>
      </c>
    </row>
    <row r="87" spans="1:9">
      <c r="A87" s="390" t="str">
        <f t="shared" si="0"/>
        <v>Potato</v>
      </c>
      <c r="B87" s="390"/>
      <c r="C87" s="392">
        <f t="shared" si="8"/>
        <v>0</v>
      </c>
      <c r="D87" s="392">
        <f t="shared" si="8"/>
        <v>0</v>
      </c>
      <c r="E87" s="392">
        <f t="shared" si="8"/>
        <v>0</v>
      </c>
      <c r="F87" s="392">
        <f t="shared" si="8"/>
        <v>0</v>
      </c>
      <c r="G87" s="392">
        <f t="shared" si="8"/>
        <v>0</v>
      </c>
      <c r="H87" s="392">
        <f t="shared" si="8"/>
        <v>0</v>
      </c>
      <c r="I87" s="392">
        <f t="shared" si="8"/>
        <v>0</v>
      </c>
    </row>
    <row r="88" spans="1:9">
      <c r="A88" s="390">
        <f t="shared" si="0"/>
        <v>0</v>
      </c>
      <c r="B88" s="390"/>
      <c r="C88" s="392">
        <f t="shared" si="8"/>
        <v>0</v>
      </c>
      <c r="D88" s="392">
        <f t="shared" si="8"/>
        <v>0</v>
      </c>
      <c r="E88" s="392">
        <f t="shared" si="8"/>
        <v>0</v>
      </c>
      <c r="F88" s="392">
        <f t="shared" si="8"/>
        <v>0</v>
      </c>
      <c r="G88" s="392">
        <f t="shared" si="8"/>
        <v>0</v>
      </c>
      <c r="H88" s="392">
        <f t="shared" si="8"/>
        <v>0</v>
      </c>
      <c r="I88" s="392">
        <f t="shared" si="8"/>
        <v>0</v>
      </c>
    </row>
    <row r="89" spans="1:9">
      <c r="A89" s="390" t="str">
        <f t="shared" si="0"/>
        <v>Tomato</v>
      </c>
      <c r="B89" s="390"/>
      <c r="C89" s="392">
        <f t="shared" si="8"/>
        <v>0</v>
      </c>
      <c r="D89" s="392">
        <f t="shared" si="8"/>
        <v>0</v>
      </c>
      <c r="E89" s="392">
        <f t="shared" si="8"/>
        <v>0</v>
      </c>
      <c r="F89" s="392">
        <f t="shared" si="8"/>
        <v>0</v>
      </c>
      <c r="G89" s="392">
        <f t="shared" si="8"/>
        <v>0</v>
      </c>
      <c r="H89" s="392">
        <f t="shared" si="8"/>
        <v>0</v>
      </c>
      <c r="I89" s="392">
        <f t="shared" si="8"/>
        <v>0</v>
      </c>
    </row>
    <row r="90" spans="1:9">
      <c r="A90" s="390">
        <f t="shared" si="0"/>
        <v>0</v>
      </c>
      <c r="B90" s="390"/>
      <c r="C90" s="392">
        <f t="shared" si="8"/>
        <v>0</v>
      </c>
      <c r="D90" s="392">
        <f t="shared" si="8"/>
        <v>0</v>
      </c>
      <c r="E90" s="392">
        <f t="shared" si="8"/>
        <v>0</v>
      </c>
      <c r="F90" s="392">
        <f t="shared" si="8"/>
        <v>0</v>
      </c>
      <c r="G90" s="392">
        <f t="shared" si="8"/>
        <v>0</v>
      </c>
      <c r="H90" s="392">
        <f t="shared" si="8"/>
        <v>0</v>
      </c>
      <c r="I90" s="392">
        <f t="shared" si="8"/>
        <v>0</v>
      </c>
    </row>
    <row r="91" spans="1:9">
      <c r="A91" s="390">
        <f t="shared" si="0"/>
        <v>0</v>
      </c>
      <c r="B91" s="390"/>
      <c r="C91" s="392">
        <f t="shared" si="8"/>
        <v>0</v>
      </c>
      <c r="D91" s="392">
        <f t="shared" si="8"/>
        <v>0</v>
      </c>
      <c r="E91" s="392">
        <f t="shared" si="8"/>
        <v>0</v>
      </c>
      <c r="F91" s="392">
        <f t="shared" si="8"/>
        <v>0</v>
      </c>
      <c r="G91" s="392">
        <f t="shared" si="8"/>
        <v>0</v>
      </c>
      <c r="H91" s="392">
        <f t="shared" si="8"/>
        <v>0</v>
      </c>
      <c r="I91" s="392">
        <f t="shared" si="8"/>
        <v>0</v>
      </c>
    </row>
    <row r="92" spans="1:9">
      <c r="A92" s="390">
        <f t="shared" si="0"/>
        <v>0</v>
      </c>
      <c r="B92" s="390"/>
      <c r="C92" s="392">
        <f t="shared" si="8"/>
        <v>0</v>
      </c>
      <c r="D92" s="392">
        <f t="shared" si="8"/>
        <v>0</v>
      </c>
      <c r="E92" s="392">
        <f t="shared" si="8"/>
        <v>0</v>
      </c>
      <c r="F92" s="392">
        <f t="shared" si="8"/>
        <v>0</v>
      </c>
      <c r="G92" s="392">
        <f t="shared" si="8"/>
        <v>0</v>
      </c>
      <c r="H92" s="392">
        <f t="shared" si="8"/>
        <v>0</v>
      </c>
      <c r="I92" s="392">
        <f t="shared" si="8"/>
        <v>0</v>
      </c>
    </row>
    <row r="93" spans="1:9">
      <c r="A93" s="390">
        <f t="shared" si="0"/>
        <v>0</v>
      </c>
      <c r="B93" s="390"/>
      <c r="C93" s="392">
        <f t="shared" si="8"/>
        <v>0</v>
      </c>
      <c r="D93" s="392">
        <f t="shared" si="8"/>
        <v>0</v>
      </c>
      <c r="E93" s="392">
        <f t="shared" si="8"/>
        <v>0</v>
      </c>
      <c r="F93" s="392">
        <f t="shared" si="8"/>
        <v>0</v>
      </c>
      <c r="G93" s="392">
        <f t="shared" si="8"/>
        <v>0</v>
      </c>
      <c r="H93" s="392">
        <f t="shared" si="8"/>
        <v>0</v>
      </c>
      <c r="I93" s="392">
        <f t="shared" si="8"/>
        <v>0</v>
      </c>
    </row>
    <row r="94" spans="1:9">
      <c r="A94" s="390">
        <f t="shared" si="0"/>
        <v>0</v>
      </c>
      <c r="B94" s="390"/>
      <c r="C94" s="392">
        <f t="shared" si="8"/>
        <v>0</v>
      </c>
      <c r="D94" s="392">
        <f t="shared" si="8"/>
        <v>0</v>
      </c>
      <c r="E94" s="392">
        <f t="shared" si="8"/>
        <v>0</v>
      </c>
      <c r="F94" s="392">
        <f t="shared" si="8"/>
        <v>0</v>
      </c>
      <c r="G94" s="392">
        <f t="shared" si="8"/>
        <v>0</v>
      </c>
      <c r="H94" s="392">
        <f t="shared" si="8"/>
        <v>0</v>
      </c>
      <c r="I94" s="392">
        <f t="shared" si="8"/>
        <v>0</v>
      </c>
    </row>
    <row r="95" spans="1:9">
      <c r="A95" s="390">
        <f t="shared" si="0"/>
        <v>0</v>
      </c>
      <c r="B95" s="390"/>
      <c r="C95" s="392">
        <f t="shared" si="8"/>
        <v>0</v>
      </c>
      <c r="D95" s="392">
        <f t="shared" si="8"/>
        <v>0</v>
      </c>
      <c r="E95" s="392">
        <f t="shared" si="8"/>
        <v>0</v>
      </c>
      <c r="F95" s="392">
        <f t="shared" si="8"/>
        <v>0</v>
      </c>
      <c r="G95" s="392">
        <f t="shared" si="8"/>
        <v>0</v>
      </c>
      <c r="H95" s="392">
        <f t="shared" si="8"/>
        <v>0</v>
      </c>
      <c r="I95" s="392">
        <f t="shared" si="8"/>
        <v>0</v>
      </c>
    </row>
    <row r="96" spans="1:9">
      <c r="A96" s="390" t="str">
        <f t="shared" si="0"/>
        <v>Tomato</v>
      </c>
      <c r="B96" s="390"/>
      <c r="C96" s="392">
        <f t="shared" si="8"/>
        <v>0</v>
      </c>
      <c r="D96" s="392">
        <f t="shared" si="8"/>
        <v>0</v>
      </c>
      <c r="E96" s="392">
        <f t="shared" si="8"/>
        <v>0</v>
      </c>
      <c r="F96" s="392">
        <f t="shared" si="8"/>
        <v>0</v>
      </c>
      <c r="G96" s="392">
        <f t="shared" si="8"/>
        <v>0</v>
      </c>
      <c r="H96" s="392">
        <f t="shared" si="8"/>
        <v>0</v>
      </c>
      <c r="I96" s="392">
        <f t="shared" si="8"/>
        <v>0</v>
      </c>
    </row>
    <row r="97" spans="1:9">
      <c r="A97" s="390" t="str">
        <f t="shared" si="0"/>
        <v>Potato</v>
      </c>
      <c r="B97" s="390"/>
      <c r="C97" s="392">
        <f t="shared" si="8"/>
        <v>0</v>
      </c>
      <c r="D97" s="392">
        <f t="shared" si="8"/>
        <v>0</v>
      </c>
      <c r="E97" s="392">
        <f t="shared" si="8"/>
        <v>0</v>
      </c>
      <c r="F97" s="392">
        <f t="shared" si="8"/>
        <v>0</v>
      </c>
      <c r="G97" s="392">
        <f t="shared" si="8"/>
        <v>0</v>
      </c>
      <c r="H97" s="392">
        <f t="shared" si="8"/>
        <v>0</v>
      </c>
      <c r="I97" s="392">
        <f t="shared" si="8"/>
        <v>0</v>
      </c>
    </row>
    <row r="98" spans="1:9">
      <c r="A98" s="390">
        <f t="shared" si="0"/>
        <v>0</v>
      </c>
      <c r="B98" s="390"/>
      <c r="C98" s="392">
        <f t="shared" si="8"/>
        <v>0</v>
      </c>
      <c r="D98" s="392">
        <f t="shared" si="8"/>
        <v>0</v>
      </c>
      <c r="E98" s="392">
        <f t="shared" si="8"/>
        <v>0</v>
      </c>
      <c r="F98" s="392">
        <f t="shared" si="8"/>
        <v>0</v>
      </c>
      <c r="G98" s="392">
        <f t="shared" si="8"/>
        <v>0</v>
      </c>
      <c r="H98" s="392">
        <f t="shared" si="8"/>
        <v>0</v>
      </c>
      <c r="I98" s="392">
        <f t="shared" si="8"/>
        <v>0</v>
      </c>
    </row>
    <row r="99" spans="1:9">
      <c r="A99" s="390">
        <f t="shared" si="0"/>
        <v>0</v>
      </c>
      <c r="B99" s="390"/>
      <c r="C99" s="392">
        <f t="shared" si="8"/>
        <v>0</v>
      </c>
      <c r="D99" s="392">
        <f t="shared" si="8"/>
        <v>0</v>
      </c>
      <c r="E99" s="392">
        <f t="shared" si="8"/>
        <v>0</v>
      </c>
      <c r="F99" s="392">
        <f t="shared" si="8"/>
        <v>0</v>
      </c>
      <c r="G99" s="392">
        <f t="shared" si="8"/>
        <v>0</v>
      </c>
      <c r="H99" s="392">
        <f t="shared" si="8"/>
        <v>0</v>
      </c>
      <c r="I99" s="392">
        <f t="shared" si="8"/>
        <v>0</v>
      </c>
    </row>
    <row r="100" spans="1:9">
      <c r="A100" s="390">
        <f t="shared" si="0"/>
        <v>0</v>
      </c>
      <c r="B100" s="390"/>
      <c r="C100" s="392">
        <f t="shared" si="8"/>
        <v>0</v>
      </c>
      <c r="D100" s="392">
        <f t="shared" si="8"/>
        <v>0</v>
      </c>
      <c r="E100" s="392">
        <f t="shared" si="8"/>
        <v>0</v>
      </c>
      <c r="F100" s="392">
        <f t="shared" si="8"/>
        <v>0</v>
      </c>
      <c r="G100" s="392">
        <f t="shared" si="8"/>
        <v>0</v>
      </c>
      <c r="H100" s="392">
        <f t="shared" si="8"/>
        <v>0</v>
      </c>
      <c r="I100" s="392">
        <f t="shared" si="8"/>
        <v>0</v>
      </c>
    </row>
    <row r="101" spans="1:9">
      <c r="A101" s="390">
        <f t="shared" si="0"/>
        <v>0</v>
      </c>
      <c r="B101" s="390"/>
      <c r="C101" s="392">
        <f t="shared" si="8"/>
        <v>0</v>
      </c>
      <c r="D101" s="392">
        <f t="shared" si="8"/>
        <v>0</v>
      </c>
      <c r="E101" s="392">
        <f t="shared" si="8"/>
        <v>0</v>
      </c>
      <c r="F101" s="392">
        <f t="shared" si="8"/>
        <v>0</v>
      </c>
      <c r="G101" s="392">
        <f t="shared" si="8"/>
        <v>0</v>
      </c>
      <c r="H101" s="392">
        <f t="shared" si="8"/>
        <v>0</v>
      </c>
      <c r="I101" s="392">
        <f t="shared" si="8"/>
        <v>0</v>
      </c>
    </row>
    <row r="102" spans="1:9">
      <c r="A102" s="390">
        <f t="shared" si="0"/>
        <v>0</v>
      </c>
      <c r="B102" s="390"/>
      <c r="C102" s="392">
        <f t="shared" ref="C102:I110" si="9">$B102*C49</f>
        <v>0</v>
      </c>
      <c r="D102" s="392">
        <f t="shared" si="9"/>
        <v>0</v>
      </c>
      <c r="E102" s="392">
        <f t="shared" si="9"/>
        <v>0</v>
      </c>
      <c r="F102" s="392">
        <f t="shared" si="9"/>
        <v>0</v>
      </c>
      <c r="G102" s="392">
        <f t="shared" si="9"/>
        <v>0</v>
      </c>
      <c r="H102" s="392">
        <f t="shared" si="9"/>
        <v>0</v>
      </c>
      <c r="I102" s="392">
        <f t="shared" si="9"/>
        <v>0</v>
      </c>
    </row>
    <row r="103" spans="1:9">
      <c r="A103" s="390">
        <f t="shared" si="0"/>
        <v>0</v>
      </c>
      <c r="B103" s="390"/>
      <c r="C103" s="392">
        <f t="shared" si="9"/>
        <v>0</v>
      </c>
      <c r="D103" s="392">
        <f t="shared" si="9"/>
        <v>0</v>
      </c>
      <c r="E103" s="392">
        <f t="shared" si="9"/>
        <v>0</v>
      </c>
      <c r="F103" s="392">
        <f t="shared" si="9"/>
        <v>0</v>
      </c>
      <c r="G103" s="392">
        <f t="shared" si="9"/>
        <v>0</v>
      </c>
      <c r="H103" s="392">
        <f t="shared" si="9"/>
        <v>0</v>
      </c>
      <c r="I103" s="392">
        <f t="shared" si="9"/>
        <v>0</v>
      </c>
    </row>
    <row r="104" spans="1:9">
      <c r="A104" s="390">
        <f t="shared" si="0"/>
        <v>0</v>
      </c>
      <c r="B104" s="390"/>
      <c r="C104" s="392">
        <f t="shared" si="9"/>
        <v>0</v>
      </c>
      <c r="D104" s="392">
        <f t="shared" si="9"/>
        <v>0</v>
      </c>
      <c r="E104" s="392">
        <f t="shared" si="9"/>
        <v>0</v>
      </c>
      <c r="F104" s="392">
        <f t="shared" si="9"/>
        <v>0</v>
      </c>
      <c r="G104" s="392">
        <f t="shared" si="9"/>
        <v>0</v>
      </c>
      <c r="H104" s="392">
        <f t="shared" si="9"/>
        <v>0</v>
      </c>
      <c r="I104" s="392">
        <f t="shared" si="9"/>
        <v>0</v>
      </c>
    </row>
    <row r="105" spans="1:9">
      <c r="A105" s="390">
        <f t="shared" si="0"/>
        <v>0</v>
      </c>
      <c r="B105" s="390"/>
      <c r="C105" s="392">
        <f t="shared" si="9"/>
        <v>0</v>
      </c>
      <c r="D105" s="392">
        <f t="shared" si="9"/>
        <v>0</v>
      </c>
      <c r="E105" s="392">
        <f t="shared" si="9"/>
        <v>0</v>
      </c>
      <c r="F105" s="392">
        <f t="shared" si="9"/>
        <v>0</v>
      </c>
      <c r="G105" s="392">
        <f t="shared" si="9"/>
        <v>0</v>
      </c>
      <c r="H105" s="392">
        <f t="shared" si="9"/>
        <v>0</v>
      </c>
      <c r="I105" s="392">
        <f t="shared" si="9"/>
        <v>0</v>
      </c>
    </row>
    <row r="106" spans="1:9">
      <c r="A106" s="390">
        <f t="shared" si="0"/>
        <v>0</v>
      </c>
      <c r="B106" s="390"/>
      <c r="C106" s="392">
        <f t="shared" si="9"/>
        <v>0</v>
      </c>
      <c r="D106" s="392">
        <f t="shared" si="9"/>
        <v>0</v>
      </c>
      <c r="E106" s="392">
        <f t="shared" si="9"/>
        <v>0</v>
      </c>
      <c r="F106" s="392">
        <f t="shared" si="9"/>
        <v>0</v>
      </c>
      <c r="G106" s="392">
        <f t="shared" si="9"/>
        <v>0</v>
      </c>
      <c r="H106" s="392">
        <f t="shared" si="9"/>
        <v>0</v>
      </c>
      <c r="I106" s="392">
        <f t="shared" si="9"/>
        <v>0</v>
      </c>
    </row>
    <row r="107" spans="1:9">
      <c r="A107" s="390" t="str">
        <f t="shared" si="0"/>
        <v>Oranges</v>
      </c>
      <c r="B107" s="390"/>
      <c r="C107" s="392">
        <f t="shared" si="9"/>
        <v>0</v>
      </c>
      <c r="D107" s="392">
        <f t="shared" si="9"/>
        <v>0</v>
      </c>
      <c r="E107" s="392">
        <f t="shared" si="9"/>
        <v>0</v>
      </c>
      <c r="F107" s="392">
        <f t="shared" si="9"/>
        <v>0</v>
      </c>
      <c r="G107" s="392">
        <f t="shared" si="9"/>
        <v>0</v>
      </c>
      <c r="H107" s="392">
        <f t="shared" si="9"/>
        <v>0</v>
      </c>
      <c r="I107" s="392">
        <f t="shared" si="9"/>
        <v>0</v>
      </c>
    </row>
    <row r="108" spans="1:9">
      <c r="A108" s="390" t="str">
        <f t="shared" si="0"/>
        <v>Pomegranate</v>
      </c>
      <c r="B108" s="390"/>
      <c r="C108" s="392">
        <f t="shared" si="9"/>
        <v>0</v>
      </c>
      <c r="D108" s="392">
        <f t="shared" si="9"/>
        <v>0</v>
      </c>
      <c r="E108" s="392">
        <f t="shared" si="9"/>
        <v>0</v>
      </c>
      <c r="F108" s="392">
        <f t="shared" si="9"/>
        <v>0</v>
      </c>
      <c r="G108" s="392">
        <f t="shared" si="9"/>
        <v>0</v>
      </c>
      <c r="H108" s="392">
        <f t="shared" si="9"/>
        <v>0</v>
      </c>
      <c r="I108" s="392">
        <f t="shared" si="9"/>
        <v>0</v>
      </c>
    </row>
    <row r="109" spans="1:9">
      <c r="A109" s="390">
        <f t="shared" si="0"/>
        <v>0</v>
      </c>
      <c r="B109" s="390"/>
      <c r="C109" s="392">
        <f t="shared" si="9"/>
        <v>0</v>
      </c>
      <c r="D109" s="392">
        <f t="shared" si="9"/>
        <v>0</v>
      </c>
      <c r="E109" s="392">
        <f t="shared" si="9"/>
        <v>0</v>
      </c>
      <c r="F109" s="392">
        <f t="shared" si="9"/>
        <v>0</v>
      </c>
      <c r="G109" s="392">
        <f t="shared" si="9"/>
        <v>0</v>
      </c>
      <c r="H109" s="392">
        <f t="shared" si="9"/>
        <v>0</v>
      </c>
      <c r="I109" s="392">
        <f t="shared" si="9"/>
        <v>0</v>
      </c>
    </row>
    <row r="110" spans="1:9">
      <c r="A110" s="390">
        <f t="shared" si="0"/>
        <v>0</v>
      </c>
      <c r="B110" s="390"/>
      <c r="C110" s="392">
        <f t="shared" si="9"/>
        <v>0</v>
      </c>
      <c r="D110" s="392">
        <f t="shared" si="9"/>
        <v>0</v>
      </c>
      <c r="E110" s="392">
        <f t="shared" si="9"/>
        <v>0</v>
      </c>
      <c r="F110" s="392">
        <f t="shared" si="9"/>
        <v>0</v>
      </c>
      <c r="G110" s="392">
        <f t="shared" si="9"/>
        <v>0</v>
      </c>
      <c r="H110" s="392">
        <f t="shared" si="9"/>
        <v>0</v>
      </c>
      <c r="I110" s="392">
        <f t="shared" si="9"/>
        <v>0</v>
      </c>
    </row>
    <row r="111" spans="1:9">
      <c r="A111" s="390"/>
      <c r="B111" s="390"/>
      <c r="C111" s="392"/>
      <c r="D111" s="392"/>
      <c r="E111" s="392"/>
      <c r="F111" s="392"/>
      <c r="G111" s="392"/>
      <c r="H111" s="392"/>
      <c r="I111" s="392"/>
    </row>
    <row r="112" spans="1:9">
      <c r="A112" s="390"/>
      <c r="B112" s="390"/>
      <c r="C112" s="392"/>
      <c r="D112" s="392"/>
      <c r="E112" s="392"/>
      <c r="F112" s="392"/>
      <c r="G112" s="392"/>
      <c r="H112" s="392"/>
      <c r="I112" s="392"/>
    </row>
    <row r="113" spans="1:23">
      <c r="A113" s="388" t="s">
        <v>774</v>
      </c>
      <c r="B113" s="390"/>
      <c r="C113" s="390"/>
      <c r="D113" s="390"/>
      <c r="E113" s="390"/>
      <c r="F113" s="390"/>
      <c r="G113" s="390"/>
      <c r="H113" s="390"/>
      <c r="I113" s="390"/>
    </row>
    <row r="114" spans="1:23">
      <c r="A114" s="390" t="s">
        <v>392</v>
      </c>
      <c r="B114" s="390">
        <v>100</v>
      </c>
      <c r="C114" s="392">
        <f>SUM(C62:C110)*$B$114</f>
        <v>0</v>
      </c>
      <c r="D114" s="392">
        <f t="shared" ref="D114:I114" si="10">SUM(D62:D110)*$B$114</f>
        <v>0</v>
      </c>
      <c r="E114" s="392">
        <f t="shared" si="10"/>
        <v>0</v>
      </c>
      <c r="F114" s="392">
        <f t="shared" si="10"/>
        <v>0</v>
      </c>
      <c r="G114" s="392">
        <f t="shared" si="10"/>
        <v>0</v>
      </c>
      <c r="H114" s="392">
        <f t="shared" si="10"/>
        <v>0</v>
      </c>
      <c r="I114" s="392">
        <f t="shared" si="10"/>
        <v>0</v>
      </c>
    </row>
    <row r="115" spans="1:23">
      <c r="A115" s="390" t="s">
        <v>178</v>
      </c>
      <c r="B115" s="390">
        <v>30</v>
      </c>
      <c r="C115" s="392">
        <f>SUM(C62:C110)*$B$115</f>
        <v>0</v>
      </c>
      <c r="D115" s="392">
        <f t="shared" ref="D115:I115" si="11">SUM(D62:D110)*$B$115</f>
        <v>0</v>
      </c>
      <c r="E115" s="392">
        <f t="shared" si="11"/>
        <v>0</v>
      </c>
      <c r="F115" s="392">
        <f t="shared" si="11"/>
        <v>0</v>
      </c>
      <c r="G115" s="392">
        <f t="shared" si="11"/>
        <v>0</v>
      </c>
      <c r="H115" s="392">
        <f t="shared" si="11"/>
        <v>0</v>
      </c>
      <c r="I115" s="392">
        <f t="shared" si="11"/>
        <v>0</v>
      </c>
    </row>
    <row r="116" spans="1:23">
      <c r="A116" s="390" t="s">
        <v>180</v>
      </c>
      <c r="B116" s="390">
        <v>30</v>
      </c>
      <c r="C116" s="392">
        <f>SUM(C62:C110)*$B$116</f>
        <v>0</v>
      </c>
      <c r="D116" s="392">
        <f t="shared" ref="D116:I116" si="12">SUM(D62:D110)*$B$116</f>
        <v>0</v>
      </c>
      <c r="E116" s="392">
        <f t="shared" si="12"/>
        <v>0</v>
      </c>
      <c r="F116" s="392">
        <f t="shared" si="12"/>
        <v>0</v>
      </c>
      <c r="G116" s="392">
        <f t="shared" si="12"/>
        <v>0</v>
      </c>
      <c r="H116" s="392">
        <f t="shared" si="12"/>
        <v>0</v>
      </c>
      <c r="I116" s="392">
        <f t="shared" si="12"/>
        <v>0</v>
      </c>
    </row>
    <row r="117" spans="1:23">
      <c r="A117" s="388" t="s">
        <v>179</v>
      </c>
      <c r="B117" s="390"/>
      <c r="C117" s="390"/>
      <c r="D117" s="390"/>
      <c r="E117" s="390"/>
      <c r="F117" s="390"/>
      <c r="G117" s="390"/>
      <c r="H117" s="390"/>
      <c r="I117" s="390"/>
    </row>
    <row r="118" spans="1:23">
      <c r="A118" s="390" t="s">
        <v>183</v>
      </c>
      <c r="B118" s="390">
        <v>0.2</v>
      </c>
      <c r="C118" s="392">
        <f>SUM(C62:C110)*$B$118</f>
        <v>0</v>
      </c>
      <c r="D118" s="392">
        <f t="shared" ref="D118:I118" si="13">SUM(D62:D110)*$B$118</f>
        <v>0</v>
      </c>
      <c r="E118" s="392">
        <f t="shared" si="13"/>
        <v>0</v>
      </c>
      <c r="F118" s="392">
        <f t="shared" si="13"/>
        <v>0</v>
      </c>
      <c r="G118" s="392">
        <f t="shared" si="13"/>
        <v>0</v>
      </c>
      <c r="H118" s="392">
        <f t="shared" si="13"/>
        <v>0</v>
      </c>
      <c r="I118" s="392">
        <f t="shared" si="13"/>
        <v>0</v>
      </c>
    </row>
    <row r="119" spans="1:23">
      <c r="A119" s="390" t="s">
        <v>184</v>
      </c>
      <c r="B119" s="390">
        <v>0.5</v>
      </c>
      <c r="C119" s="392">
        <f>SUM(C62:C110)*$B$119</f>
        <v>0</v>
      </c>
      <c r="D119" s="392">
        <f t="shared" ref="D119:I119" si="14">SUM(D62:D110)*$B$119</f>
        <v>0</v>
      </c>
      <c r="E119" s="392">
        <f t="shared" si="14"/>
        <v>0</v>
      </c>
      <c r="F119" s="392">
        <f t="shared" si="14"/>
        <v>0</v>
      </c>
      <c r="G119" s="392">
        <f t="shared" si="14"/>
        <v>0</v>
      </c>
      <c r="H119" s="392">
        <f t="shared" si="14"/>
        <v>0</v>
      </c>
      <c r="I119" s="392">
        <f t="shared" si="14"/>
        <v>0</v>
      </c>
    </row>
    <row r="122" spans="1:23" ht="18.75">
      <c r="A122" s="500" t="s">
        <v>580</v>
      </c>
      <c r="B122" s="500"/>
      <c r="C122" s="500"/>
      <c r="D122" s="500"/>
      <c r="E122" s="500"/>
      <c r="F122" s="500"/>
      <c r="G122" s="500"/>
      <c r="H122" s="500"/>
      <c r="I122" s="500"/>
      <c r="J122" s="500"/>
    </row>
    <row r="123" spans="1:23">
      <c r="A123" s="393"/>
      <c r="B123" s="393"/>
      <c r="C123" s="393"/>
      <c r="D123" s="393"/>
      <c r="E123" s="393"/>
      <c r="F123" s="393"/>
      <c r="G123" s="393"/>
      <c r="H123" s="393"/>
    </row>
    <row r="124" spans="1:23">
      <c r="A124" s="394"/>
      <c r="B124" s="394"/>
      <c r="C124" s="394"/>
      <c r="D124" s="395">
        <v>1</v>
      </c>
      <c r="E124" s="396">
        <f>(D124*5%)+D124</f>
        <v>1.05</v>
      </c>
      <c r="F124" s="396">
        <f t="shared" ref="F124:J124" si="15">(E124*5%)+E124</f>
        <v>1.1025</v>
      </c>
      <c r="G124" s="396">
        <f t="shared" si="15"/>
        <v>1.1576250000000001</v>
      </c>
      <c r="H124" s="396">
        <f t="shared" si="15"/>
        <v>1.2155062500000002</v>
      </c>
      <c r="I124" s="396">
        <f t="shared" si="15"/>
        <v>1.2762815625000004</v>
      </c>
      <c r="J124" s="396">
        <f t="shared" si="15"/>
        <v>1.3400956406250004</v>
      </c>
      <c r="K124" s="387"/>
      <c r="U124" s="387"/>
      <c r="V124" s="387"/>
      <c r="W124" s="387"/>
    </row>
    <row r="125" spans="1:23">
      <c r="A125" s="387"/>
      <c r="B125" s="387"/>
      <c r="C125" s="387"/>
      <c r="D125" s="387"/>
      <c r="E125" s="387"/>
      <c r="F125" s="387"/>
      <c r="G125" s="387"/>
      <c r="H125" s="387"/>
      <c r="I125" s="387"/>
      <c r="J125" s="387"/>
      <c r="K125" s="387"/>
      <c r="U125" s="387"/>
      <c r="V125" s="387"/>
      <c r="W125" s="387"/>
    </row>
    <row r="126" spans="1:23">
      <c r="A126" s="388" t="s">
        <v>0</v>
      </c>
      <c r="B126" s="388" t="s">
        <v>133</v>
      </c>
      <c r="C126" s="388" t="s">
        <v>153</v>
      </c>
      <c r="D126" s="389" t="s">
        <v>2</v>
      </c>
      <c r="E126" s="389" t="s">
        <v>3</v>
      </c>
      <c r="F126" s="389" t="s">
        <v>4</v>
      </c>
      <c r="G126" s="389" t="s">
        <v>5</v>
      </c>
      <c r="H126" s="389" t="s">
        <v>6</v>
      </c>
      <c r="I126" s="389" t="s">
        <v>169</v>
      </c>
      <c r="J126" s="389" t="s">
        <v>168</v>
      </c>
      <c r="K126" s="387"/>
      <c r="U126" s="387"/>
      <c r="V126" s="387"/>
      <c r="W126" s="387"/>
    </row>
    <row r="127" spans="1:23">
      <c r="A127" s="388" t="s">
        <v>127</v>
      </c>
      <c r="B127" s="390"/>
      <c r="C127" s="390"/>
      <c r="D127" s="390"/>
      <c r="E127" s="390"/>
      <c r="F127" s="390"/>
      <c r="G127" s="390"/>
      <c r="H127" s="390"/>
      <c r="I127" s="390"/>
      <c r="J127" s="390"/>
      <c r="K127" s="387"/>
      <c r="U127" s="387"/>
      <c r="V127" s="387"/>
      <c r="W127" s="387"/>
    </row>
    <row r="128" spans="1:23">
      <c r="A128" s="390" t="s">
        <v>283</v>
      </c>
      <c r="B128" s="390"/>
      <c r="C128" s="390"/>
      <c r="D128" s="390"/>
      <c r="E128" s="390"/>
      <c r="F128" s="390"/>
      <c r="G128" s="390"/>
      <c r="H128" s="390"/>
      <c r="I128" s="390"/>
      <c r="J128" s="390"/>
      <c r="K128" s="387"/>
      <c r="U128" s="387"/>
      <c r="V128" s="387"/>
      <c r="W128" s="387"/>
    </row>
    <row r="129" spans="1:23">
      <c r="A129" s="388" t="str">
        <f t="shared" ref="A129:A179" si="16">A8</f>
        <v>Kharif Crops</v>
      </c>
      <c r="B129" s="390"/>
      <c r="C129" s="390"/>
      <c r="D129" s="390"/>
      <c r="E129" s="390"/>
      <c r="F129" s="390"/>
      <c r="G129" s="390"/>
      <c r="H129" s="390"/>
      <c r="I129" s="390"/>
      <c r="J129" s="390"/>
      <c r="K129" s="387"/>
      <c r="U129" s="387"/>
      <c r="V129" s="387"/>
      <c r="W129" s="387"/>
    </row>
    <row r="130" spans="1:23">
      <c r="A130" s="390" t="str">
        <f t="shared" si="16"/>
        <v>Dhane</v>
      </c>
      <c r="B130" s="390"/>
      <c r="C130" s="390">
        <v>90</v>
      </c>
      <c r="D130" s="397">
        <f>(C62*(1-'[7]5.Closing Stock &amp; W Capital'!$D$15))*$C$130*D$124</f>
        <v>0</v>
      </c>
      <c r="E130" s="397">
        <f>(D62*(1-'[7]5.Closing Stock &amp; W Capital'!$D$15))*$C$130*E$124</f>
        <v>0</v>
      </c>
      <c r="F130" s="397">
        <f>(E62*(1-'[7]5.Closing Stock &amp; W Capital'!$D$15))*$C$130*F$124</f>
        <v>0</v>
      </c>
      <c r="G130" s="397">
        <f>(F62*(1-'[7]5.Closing Stock &amp; W Capital'!$D$15))*$C$130*G$124</f>
        <v>0</v>
      </c>
      <c r="H130" s="397">
        <f>(G62*(1-'[7]5.Closing Stock &amp; W Capital'!$D$15))*$C$130*H$124</f>
        <v>0</v>
      </c>
      <c r="I130" s="397">
        <f>(H62*(1-'[7]5.Closing Stock &amp; W Capital'!$D$15))*$C$130*I$124</f>
        <v>0</v>
      </c>
      <c r="J130" s="397">
        <f>(I62*(1-'[7]5.Closing Stock &amp; W Capital'!$D$15))*$C$130*J$124</f>
        <v>0</v>
      </c>
      <c r="K130" s="387"/>
      <c r="U130" s="387"/>
      <c r="V130" s="387"/>
      <c r="W130" s="387"/>
    </row>
    <row r="131" spans="1:23">
      <c r="A131" s="390" t="str">
        <f t="shared" si="16"/>
        <v>Mohri</v>
      </c>
      <c r="B131" s="390"/>
      <c r="C131" s="397">
        <v>80</v>
      </c>
      <c r="D131" s="397">
        <f>(C63*(1-'[7]5.Closing Stock &amp; W Capital'!$D$15))*$C$131*D$124</f>
        <v>0</v>
      </c>
      <c r="E131" s="397">
        <f>((D63*(1-'[7]5.Closing Stock &amp; W Capital'!$D$15))+(C63*'[7]5.Closing Stock &amp; W Capital'!$D$15))*$C$131*E$124</f>
        <v>0</v>
      </c>
      <c r="F131" s="397">
        <f>((E63*(1-'[7]5.Closing Stock &amp; W Capital'!$D$15))+(D63*'[7]5.Closing Stock &amp; W Capital'!$D$15))*$C$131*F$124</f>
        <v>0</v>
      </c>
      <c r="G131" s="397">
        <f>((F63*(1-'[7]5.Closing Stock &amp; W Capital'!$D$15))+(E63*'[7]5.Closing Stock &amp; W Capital'!$D$15))*$C$131*G124</f>
        <v>0</v>
      </c>
      <c r="H131" s="397">
        <f>((G63*(1-'[7]5.Closing Stock &amp; W Capital'!$D$15))+(F63*'[7]5.Closing Stock &amp; W Capital'!$D$15))*$C$131*H124</f>
        <v>0</v>
      </c>
      <c r="I131" s="397">
        <f>((H63*(1-'[7]5.Closing Stock &amp; W Capital'!$D$15))+(G63*'[7]5.Closing Stock &amp; W Capital'!$D$15))*$C$131*I124</f>
        <v>0</v>
      </c>
      <c r="J131" s="397">
        <f>((I63*(1-'[7]5.Closing Stock &amp; W Capital'!$D$15))+(H63*'[7]5.Closing Stock &amp; W Capital'!$D$15))*$C$131*J124</f>
        <v>0</v>
      </c>
      <c r="K131" s="387"/>
      <c r="U131" s="398"/>
      <c r="V131" s="387"/>
      <c r="W131" s="387"/>
    </row>
    <row r="132" spans="1:23">
      <c r="A132" s="390" t="str">
        <f t="shared" si="16"/>
        <v>Turmeric</v>
      </c>
      <c r="B132" s="390"/>
      <c r="C132" s="397">
        <v>65</v>
      </c>
      <c r="D132" s="397">
        <f>(C64*(1-'[7]5.Closing Stock &amp; W Capital'!$D$15))*$C$132*D$124</f>
        <v>0</v>
      </c>
      <c r="E132" s="397">
        <f>((D64*(1-'[7]5.Closing Stock &amp; W Capital'!$D$15))+(C64*'[7]5.Closing Stock &amp; W Capital'!$D$15))*$C$132*E$124</f>
        <v>0</v>
      </c>
      <c r="F132" s="397">
        <f>((E64*(1-'[7]5.Closing Stock &amp; W Capital'!$D$15))+(D64*'[7]5.Closing Stock &amp; W Capital'!$D$15))*$C$132*F$124</f>
        <v>0</v>
      </c>
      <c r="G132" s="397">
        <f>((F64*(1-'[7]5.Closing Stock &amp; W Capital'!$D$15))+(E64*'[7]5.Closing Stock &amp; W Capital'!$D$15))*$C$132*G124</f>
        <v>0</v>
      </c>
      <c r="H132" s="397">
        <f>((G64*(1-'[7]5.Closing Stock &amp; W Capital'!$D$15))+(F64*'[7]5.Closing Stock &amp; W Capital'!$D$15))*$C$132*H124</f>
        <v>0</v>
      </c>
      <c r="I132" s="397">
        <f>((H64*(1-'[7]5.Closing Stock &amp; W Capital'!$D$15))+(G64*'[7]5.Closing Stock &amp; W Capital'!$D$15))*$C$132*I124</f>
        <v>0</v>
      </c>
      <c r="J132" s="397">
        <f>((I64*(1-'[7]5.Closing Stock &amp; W Capital'!$D$15))+(H64*'[7]5.Closing Stock &amp; W Capital'!$D$15))*$C$132*J124</f>
        <v>0</v>
      </c>
      <c r="K132" s="387"/>
      <c r="U132" s="387"/>
      <c r="V132" s="387"/>
      <c r="W132" s="387"/>
    </row>
    <row r="133" spans="1:23">
      <c r="A133" s="390" t="str">
        <f t="shared" si="16"/>
        <v>Til</v>
      </c>
      <c r="B133" s="390"/>
      <c r="C133" s="397">
        <v>85</v>
      </c>
      <c r="D133" s="397">
        <f>(C65*(1-'[7]5.Closing Stock &amp; W Capital'!$D$15))*$C$133*D$124</f>
        <v>0</v>
      </c>
      <c r="E133" s="397">
        <f>((D65*(1-'[7]5.Closing Stock &amp; W Capital'!$D$15))+(C65*'[7]5.Closing Stock &amp; W Capital'!$D$15))*$C$133*E$124</f>
        <v>0</v>
      </c>
      <c r="F133" s="397">
        <f>((E65*(1-'[7]5.Closing Stock &amp; W Capital'!$D$15))+(D65*'[7]5.Closing Stock &amp; W Capital'!$D$15))*$C$133*F$124</f>
        <v>0</v>
      </c>
      <c r="G133" s="397">
        <f>((F65*(1-'[7]5.Closing Stock &amp; W Capital'!$D$15))+(E65*'[7]5.Closing Stock &amp; W Capital'!$D$15))*$C$133*G$124</f>
        <v>0</v>
      </c>
      <c r="H133" s="397">
        <f>((G65*(1-'[7]5.Closing Stock &amp; W Capital'!$D$15))+(F65*'[7]5.Closing Stock &amp; W Capital'!$D$15))*$C$133*H$124</f>
        <v>0</v>
      </c>
      <c r="I133" s="397">
        <f>((H65*(1-'[7]5.Closing Stock &amp; W Capital'!$D$15))+(G65*'[7]5.Closing Stock &amp; W Capital'!$D$15))*$C$133*I$124</f>
        <v>0</v>
      </c>
      <c r="J133" s="397">
        <f>((I65*(1-'[7]5.Closing Stock &amp; W Capital'!$D$15))+(H65*'[7]5.Closing Stock &amp; W Capital'!$D$15))*$C$133*J$124</f>
        <v>0</v>
      </c>
      <c r="K133" s="387"/>
      <c r="U133" s="387"/>
      <c r="V133" s="387"/>
      <c r="W133" s="387"/>
    </row>
    <row r="134" spans="1:23">
      <c r="A134" s="390" t="str">
        <f t="shared" si="16"/>
        <v>Javas</v>
      </c>
      <c r="B134" s="390"/>
      <c r="C134" s="397">
        <v>37</v>
      </c>
      <c r="D134" s="397">
        <f>(C66*(1-'[7]5.Closing Stock &amp; W Capital'!$D$15))*$C$134*D$124</f>
        <v>0</v>
      </c>
      <c r="E134" s="397">
        <f>((D66*(1-'[7]5.Closing Stock &amp; W Capital'!$D$15))+(C66*'[7]5.Closing Stock &amp; W Capital'!$D$15))*$C$135*E$124</f>
        <v>0</v>
      </c>
      <c r="F134" s="397">
        <f>((E66*(1-'[7]5.Closing Stock &amp; W Capital'!$D$15))+(D66*'[7]5.Closing Stock &amp; W Capital'!$D$15))*$C$135*F$124</f>
        <v>0</v>
      </c>
      <c r="G134" s="397">
        <f>((F66*(1-'[7]5.Closing Stock &amp; W Capital'!$D$15))+(E66*'[7]5.Closing Stock &amp; W Capital'!$D$15))*$C$135*G$124</f>
        <v>0</v>
      </c>
      <c r="H134" s="397">
        <f>((G66*(1-'[7]5.Closing Stock &amp; W Capital'!$D$15))+(F66*'[7]5.Closing Stock &amp; W Capital'!$D$15))*$C$135*H$124</f>
        <v>0</v>
      </c>
      <c r="I134" s="397">
        <f>((H66*(1-'[7]5.Closing Stock &amp; W Capital'!$D$15))+(G66*'[7]5.Closing Stock &amp; W Capital'!$D$15))*$C$135*I$124</f>
        <v>0</v>
      </c>
      <c r="J134" s="397">
        <f>((I66*(1-'[7]5.Closing Stock &amp; W Capital'!$D$15))+(H66*'[7]5.Closing Stock &amp; W Capital'!$D$15))*$C$135*J$124</f>
        <v>0</v>
      </c>
      <c r="K134" s="387"/>
      <c r="U134" s="387"/>
      <c r="V134" s="387"/>
      <c r="W134" s="387"/>
    </row>
    <row r="135" spans="1:23">
      <c r="A135" s="390">
        <f t="shared" si="16"/>
        <v>0</v>
      </c>
      <c r="B135" s="390"/>
      <c r="C135" s="397">
        <v>75</v>
      </c>
      <c r="D135" s="397">
        <f>(C67*(1-'[7]5.Closing Stock &amp; W Capital'!$D$15))*$C$135*D$124</f>
        <v>0</v>
      </c>
      <c r="E135" s="397">
        <f>((D67*(1-'[7]5.Closing Stock &amp; W Capital'!$D$15))+(C67*'[7]5.Closing Stock &amp; W Capital'!$D$15))*$C$135*E$124</f>
        <v>0</v>
      </c>
      <c r="F135" s="397">
        <f>((E67*(1-'[7]5.Closing Stock &amp; W Capital'!$D$15))+(D67*'[7]5.Closing Stock &amp; W Capital'!$D$15))*$C$135*F$124</f>
        <v>0</v>
      </c>
      <c r="G135" s="397">
        <f>((F67*(1-'[7]5.Closing Stock &amp; W Capital'!$D$15))+(E67*'[7]5.Closing Stock &amp; W Capital'!$D$15))*$C$135*G$124</f>
        <v>0</v>
      </c>
      <c r="H135" s="397">
        <f>((G67*(1-'[7]5.Closing Stock &amp; W Capital'!$D$15))+(F67*'[7]5.Closing Stock &amp; W Capital'!$D$15))*$C$135*H$124</f>
        <v>0</v>
      </c>
      <c r="I135" s="397">
        <f>((H67*(1-'[7]5.Closing Stock &amp; W Capital'!$D$15))+(G67*'[7]5.Closing Stock &amp; W Capital'!$D$15))*$C$135*I$124</f>
        <v>0</v>
      </c>
      <c r="J135" s="397">
        <f>((I67*(1-'[7]5.Closing Stock &amp; W Capital'!$D$15))+(H67*'[7]5.Closing Stock &amp; W Capital'!$D$15))*$C$135*J$124</f>
        <v>0</v>
      </c>
      <c r="K135" s="387"/>
      <c r="U135" s="387"/>
      <c r="V135" s="387"/>
      <c r="W135" s="387"/>
    </row>
    <row r="136" spans="1:23">
      <c r="A136" s="390">
        <f t="shared" si="16"/>
        <v>0</v>
      </c>
      <c r="B136" s="390"/>
      <c r="C136" s="397">
        <v>30</v>
      </c>
      <c r="D136" s="397">
        <f>(C68*(1-'[7]5.Closing Stock &amp; W Capital'!$D$15))*$C$136*D$124</f>
        <v>0</v>
      </c>
      <c r="E136" s="397">
        <f>((D68*(1-'[7]5.Closing Stock &amp; W Capital'!$D$15))+(C68*'[7]5.Closing Stock &amp; W Capital'!$D$15))*$C$136*E$124</f>
        <v>0</v>
      </c>
      <c r="F136" s="397">
        <f>((E68*(1-'[7]5.Closing Stock &amp; W Capital'!$D$15))+(D68*'[7]5.Closing Stock &amp; W Capital'!$D$15))*$C$136*F$124</f>
        <v>0</v>
      </c>
      <c r="G136" s="397">
        <f>((F68*(1-'[7]5.Closing Stock &amp; W Capital'!$D$15))+(E68*'[7]5.Closing Stock &amp; W Capital'!$D$15))*$C$136*G$124</f>
        <v>0</v>
      </c>
      <c r="H136" s="397">
        <f>((G68*(1-'[7]5.Closing Stock &amp; W Capital'!$D$15))+(F68*'[7]5.Closing Stock &amp; W Capital'!$D$15))*$C$136*H$124</f>
        <v>0</v>
      </c>
      <c r="I136" s="397">
        <f>((H68*(1-'[7]5.Closing Stock &amp; W Capital'!$D$15))+(G68*'[7]5.Closing Stock &amp; W Capital'!$D$15))*$C$136*I$124</f>
        <v>0</v>
      </c>
      <c r="J136" s="397">
        <f>((I68*(1-'[7]5.Closing Stock &amp; W Capital'!$D$15))+(H68*'[7]5.Closing Stock &amp; W Capital'!$D$15))*$C$136*J$124</f>
        <v>0</v>
      </c>
      <c r="K136" s="387"/>
      <c r="U136" s="387"/>
      <c r="V136" s="387"/>
      <c r="W136" s="387"/>
    </row>
    <row r="137" spans="1:23">
      <c r="A137" s="390">
        <f t="shared" si="16"/>
        <v>0</v>
      </c>
      <c r="B137" s="390"/>
      <c r="C137" s="397">
        <v>30</v>
      </c>
      <c r="D137" s="397">
        <f>(C69*(1-'[7]5.Closing Stock &amp; W Capital'!$D$15))*$C$137*D$124</f>
        <v>0</v>
      </c>
      <c r="E137" s="397">
        <f>((D69*(1-'[7]5.Closing Stock &amp; W Capital'!$D$15))+(C69*'[7]5.Closing Stock &amp; W Capital'!$D$15))*$C$137*E$124</f>
        <v>0</v>
      </c>
      <c r="F137" s="397">
        <f>((E69*(1-'[7]5.Closing Stock &amp; W Capital'!$D$15))+(D69*'[7]5.Closing Stock &amp; W Capital'!$D$15))*$C$137*F$124</f>
        <v>0</v>
      </c>
      <c r="G137" s="397">
        <f>((F69*(1-'[7]5.Closing Stock &amp; W Capital'!$D$15))+(E69*'[7]5.Closing Stock &amp; W Capital'!$D$15))*$C$137*G$124</f>
        <v>0</v>
      </c>
      <c r="H137" s="397">
        <f>((G69*(1-'[7]5.Closing Stock &amp; W Capital'!$D$15))+(F69*'[7]5.Closing Stock &amp; W Capital'!$D$15))*$C$137*H$124</f>
        <v>0</v>
      </c>
      <c r="I137" s="397">
        <f>((H69*(1-'[7]5.Closing Stock &amp; W Capital'!$D$15))+(G69*'[7]5.Closing Stock &amp; W Capital'!$D$15))*$C$137*I$124</f>
        <v>0</v>
      </c>
      <c r="J137" s="397">
        <f>((I69*(1-'[7]5.Closing Stock &amp; W Capital'!$D$15))+(H69*'[7]5.Closing Stock &amp; W Capital'!$D$15))*$C$137*J$124</f>
        <v>0</v>
      </c>
      <c r="K137" s="387"/>
      <c r="U137" s="387"/>
      <c r="V137" s="387"/>
      <c r="W137" s="387"/>
    </row>
    <row r="138" spans="1:23">
      <c r="A138" s="388" t="str">
        <f t="shared" si="16"/>
        <v>Rabi Crop</v>
      </c>
      <c r="B138" s="390"/>
      <c r="C138" s="397"/>
      <c r="D138" s="397"/>
      <c r="E138" s="397"/>
      <c r="F138" s="397"/>
      <c r="G138" s="397"/>
      <c r="H138" s="397"/>
      <c r="I138" s="397"/>
      <c r="J138" s="397"/>
      <c r="K138" s="387"/>
      <c r="U138" s="387"/>
      <c r="V138" s="387"/>
      <c r="W138" s="387"/>
    </row>
    <row r="139" spans="1:23">
      <c r="A139" s="390" t="str">
        <f t="shared" si="16"/>
        <v>TUR</v>
      </c>
      <c r="B139" s="390"/>
      <c r="C139" s="397">
        <v>40</v>
      </c>
      <c r="D139" s="397">
        <f>(C71*(1-'[7]5.Closing Stock &amp; W Capital'!$D$15))*$C$139*D$124</f>
        <v>0</v>
      </c>
      <c r="E139" s="397">
        <f>((D71*(1-'[7]5.Closing Stock &amp; W Capital'!$D$15))+(C71*'[7]5.Closing Stock &amp; W Capital'!$D$15))*$C$139*E$124</f>
        <v>0</v>
      </c>
      <c r="F139" s="397">
        <f>((E71*(1-'[7]5.Closing Stock &amp; W Capital'!$D$15))+(D71*'[7]5.Closing Stock &amp; W Capital'!$D$15))*$C$139*F$124</f>
        <v>0</v>
      </c>
      <c r="G139" s="397">
        <f>((F71*(1-'[7]5.Closing Stock &amp; W Capital'!$D$15))+(E71*'[7]5.Closing Stock &amp; W Capital'!$D$15))*$C$139*G$124</f>
        <v>0</v>
      </c>
      <c r="H139" s="397">
        <f>((G71*(1-'[7]5.Closing Stock &amp; W Capital'!$D$15))+(F71*'[7]5.Closing Stock &amp; W Capital'!$D$15))*$C$139*H$124</f>
        <v>0</v>
      </c>
      <c r="I139" s="397">
        <f>((H71*(1-'[7]5.Closing Stock &amp; W Capital'!$D$15))+(G71*'[7]5.Closing Stock &amp; W Capital'!$D$15))*$C$139*I$124</f>
        <v>0</v>
      </c>
      <c r="J139" s="397">
        <f>((I71*(1-'[7]5.Closing Stock &amp; W Capital'!$D$15))+(H71*'[7]5.Closing Stock &amp; W Capital'!$D$15))*$C$139*J$124</f>
        <v>0</v>
      </c>
      <c r="K139" s="387"/>
      <c r="U139" s="387"/>
      <c r="V139" s="387"/>
      <c r="W139" s="387"/>
    </row>
    <row r="140" spans="1:23">
      <c r="A140" s="390" t="str">
        <f t="shared" si="16"/>
        <v>Udad</v>
      </c>
      <c r="B140" s="390"/>
      <c r="C140" s="397">
        <v>75</v>
      </c>
      <c r="D140" s="397">
        <f>(C72*(1-'[7]5.Closing Stock &amp; W Capital'!$D$15))*$C$140*D$124</f>
        <v>0</v>
      </c>
      <c r="E140" s="397">
        <f>((D72*(1-'[7]5.Closing Stock &amp; W Capital'!$D$15))+(C72*'[7]5.Closing Stock &amp; W Capital'!$D$15))*$C$140*E$124</f>
        <v>0</v>
      </c>
      <c r="F140" s="397">
        <f>((E72*(1-'[7]5.Closing Stock &amp; W Capital'!$D$15))+(D72*'[7]5.Closing Stock &amp; W Capital'!$D$15))*$C$140*F$124</f>
        <v>0</v>
      </c>
      <c r="G140" s="397">
        <f>((F72*(1-'[7]5.Closing Stock &amp; W Capital'!$D$15))+(E72*'[7]5.Closing Stock &amp; W Capital'!$D$15))*$C$140*G$124</f>
        <v>0</v>
      </c>
      <c r="H140" s="397">
        <f>((G72*(1-'[7]5.Closing Stock &amp; W Capital'!$D$15))+(F72*'[7]5.Closing Stock &amp; W Capital'!$D$15))*$C$140*H$124</f>
        <v>0</v>
      </c>
      <c r="I140" s="397">
        <f>((H72*(1-'[7]5.Closing Stock &amp; W Capital'!$D$15))+(G72*'[7]5.Closing Stock &amp; W Capital'!$D$15))*$C$140*I$124</f>
        <v>0</v>
      </c>
      <c r="J140" s="397">
        <f>((I72*(1-'[7]5.Closing Stock &amp; W Capital'!$D$15))+(H72*'[7]5.Closing Stock &amp; W Capital'!$D$15))*$C$140*J$124</f>
        <v>0</v>
      </c>
      <c r="K140" s="387"/>
      <c r="U140" s="387"/>
      <c r="V140" s="387"/>
      <c r="W140" s="387"/>
    </row>
    <row r="141" spans="1:23">
      <c r="A141" s="390" t="str">
        <f t="shared" si="16"/>
        <v>Bajra</v>
      </c>
      <c r="B141" s="390"/>
      <c r="C141" s="397">
        <v>27</v>
      </c>
      <c r="D141" s="397">
        <f>(C73*(1-'[7]5.Closing Stock &amp; W Capital'!$D$15))*$C$141*D$124</f>
        <v>0</v>
      </c>
      <c r="E141" s="397">
        <f>((D73*(1-'[7]5.Closing Stock &amp; W Capital'!$D$15))+(C73*'[7]5.Closing Stock &amp; W Capital'!$D$15))*$C$141*E$124</f>
        <v>0</v>
      </c>
      <c r="F141" s="397">
        <f>((E73*(1-'[7]5.Closing Stock &amp; W Capital'!$D$15))+(D73*'[7]5.Closing Stock &amp; W Capital'!$D$15))*$C$141*F$124</f>
        <v>0</v>
      </c>
      <c r="G141" s="397">
        <f>((F73*(1-'[7]5.Closing Stock &amp; W Capital'!$D$15))+(E73*'[7]5.Closing Stock &amp; W Capital'!$D$15))*$C$141*G$124</f>
        <v>0</v>
      </c>
      <c r="H141" s="397">
        <f>((G73*(1-'[7]5.Closing Stock &amp; W Capital'!$D$15))+(F73*'[7]5.Closing Stock &amp; W Capital'!$D$15))*$C$141*H$124</f>
        <v>0</v>
      </c>
      <c r="I141" s="397">
        <f>((H73*(1-'[7]5.Closing Stock &amp; W Capital'!$D$15))+(G73*'[7]5.Closing Stock &amp; W Capital'!$D$15))*$C$141*I$124</f>
        <v>0</v>
      </c>
      <c r="J141" s="397">
        <f>((I73*(1-'[7]5.Closing Stock &amp; W Capital'!$D$15))+(H73*'[7]5.Closing Stock &amp; W Capital'!$D$15))*$C$141*J$124</f>
        <v>0</v>
      </c>
      <c r="K141" s="387"/>
      <c r="U141" s="387"/>
      <c r="V141" s="387"/>
      <c r="W141" s="387"/>
    </row>
    <row r="142" spans="1:23">
      <c r="A142" s="390" t="str">
        <f t="shared" si="16"/>
        <v>Wheat</v>
      </c>
      <c r="B142" s="390"/>
      <c r="C142" s="397">
        <v>27</v>
      </c>
      <c r="D142" s="397">
        <f>(C74*(1-'[7]5.Closing Stock &amp; W Capital'!$D$15))*$C$142*D$124</f>
        <v>0</v>
      </c>
      <c r="E142" s="397">
        <f>((D74*(1-'[7]5.Closing Stock &amp; W Capital'!$D$15))+(C74*'[7]5.Closing Stock &amp; W Capital'!$D$15))*$C$142*E$124</f>
        <v>0</v>
      </c>
      <c r="F142" s="397">
        <f>((E74*(1-'[7]5.Closing Stock &amp; W Capital'!$D$15))+(D74*'[7]5.Closing Stock &amp; W Capital'!$D$15))*$C$142*F$124</f>
        <v>0</v>
      </c>
      <c r="G142" s="397">
        <f>((F74*(1-'[7]5.Closing Stock &amp; W Capital'!$D$15))+(E74*'[7]5.Closing Stock &amp; W Capital'!$D$15))*$C$142*G$124</f>
        <v>0</v>
      </c>
      <c r="H142" s="397">
        <f>((G74*(1-'[7]5.Closing Stock &amp; W Capital'!$D$15))+(F74*'[7]5.Closing Stock &amp; W Capital'!$D$15))*$C$142*H$124</f>
        <v>0</v>
      </c>
      <c r="I142" s="397">
        <f>((H74*(1-'[7]5.Closing Stock &amp; W Capital'!$D$15))+(G74*'[7]5.Closing Stock &amp; W Capital'!$D$15))*$C$142*I$124</f>
        <v>0</v>
      </c>
      <c r="J142" s="397">
        <f>((I74*(1-'[7]5.Closing Stock &amp; W Capital'!$D$15))+(H74*'[7]5.Closing Stock &amp; W Capital'!$D$15))*$C$142*J$124</f>
        <v>0</v>
      </c>
      <c r="K142" s="387"/>
      <c r="U142" s="387"/>
      <c r="V142" s="387"/>
      <c r="W142" s="387"/>
    </row>
    <row r="143" spans="1:23">
      <c r="A143" s="390" t="str">
        <f t="shared" si="16"/>
        <v>Methi</v>
      </c>
      <c r="B143" s="390"/>
      <c r="C143" s="397"/>
      <c r="D143" s="397">
        <f>(C75*(1-'[7]5.Closing Stock &amp; W Capital'!$D$15))*$C$143*D$124</f>
        <v>0</v>
      </c>
      <c r="E143" s="397">
        <f>((D75*(1-'[7]5.Closing Stock &amp; W Capital'!$D$15))+(C75*'[7]5.Closing Stock &amp; W Capital'!$D$15))*$C$143*E$124</f>
        <v>0</v>
      </c>
      <c r="F143" s="397">
        <f>((E75*(1-'[7]5.Closing Stock &amp; W Capital'!$D$15))+(D75*'[7]5.Closing Stock &amp; W Capital'!$D$15))*$C$143*F$124</f>
        <v>0</v>
      </c>
      <c r="G143" s="397">
        <f>((F75*(1-'[7]5.Closing Stock &amp; W Capital'!$D$15))+(E75*'[7]5.Closing Stock &amp; W Capital'!$D$15))*$C$143*G$124</f>
        <v>0</v>
      </c>
      <c r="H143" s="397">
        <f>((G75*(1-'[7]5.Closing Stock &amp; W Capital'!$D$15))+(F75*'[7]5.Closing Stock &amp; W Capital'!$D$15))*$C$143*H$124</f>
        <v>0</v>
      </c>
      <c r="I143" s="397">
        <f>((H75*(1-'[7]5.Closing Stock &amp; W Capital'!$D$15))+(G75*'[7]5.Closing Stock &amp; W Capital'!$D$15))*$C$143*I$124</f>
        <v>0</v>
      </c>
      <c r="J143" s="397">
        <f>((I75*(1-'[7]5.Closing Stock &amp; W Capital'!$D$15))+(H75*'[7]5.Closing Stock &amp; W Capital'!$D$15))*$C$143*J$124</f>
        <v>0</v>
      </c>
      <c r="K143" s="387"/>
      <c r="U143" s="387"/>
      <c r="V143" s="387"/>
      <c r="W143" s="387"/>
    </row>
    <row r="144" spans="1:23">
      <c r="A144" s="390">
        <f t="shared" si="16"/>
        <v>0</v>
      </c>
      <c r="B144" s="390"/>
      <c r="C144" s="397"/>
      <c r="D144" s="397">
        <f>(C76*(1-'[7]5.Closing Stock &amp; W Capital'!$D$15))*$C$144*D$124</f>
        <v>0</v>
      </c>
      <c r="E144" s="397">
        <f>((D76*(1-'[7]5.Closing Stock &amp; W Capital'!$D$15))+(C76*'[7]5.Closing Stock &amp; W Capital'!$D$15))*$C$144*E$124</f>
        <v>0</v>
      </c>
      <c r="F144" s="397">
        <f>((E76*(1-'[7]5.Closing Stock &amp; W Capital'!$D$15))+(D76*'[7]5.Closing Stock &amp; W Capital'!$D$15))*$C$144*F$124</f>
        <v>0</v>
      </c>
      <c r="G144" s="397">
        <f>((F76*(1-'[7]5.Closing Stock &amp; W Capital'!$D$15))+(E76*'[7]5.Closing Stock &amp; W Capital'!$D$15))*$C$144*G$124</f>
        <v>0</v>
      </c>
      <c r="H144" s="397">
        <f>((G76*(1-'[7]5.Closing Stock &amp; W Capital'!$D$15))+(F76*'[7]5.Closing Stock &amp; W Capital'!$D$15))*$C$144*H$124</f>
        <v>0</v>
      </c>
      <c r="I144" s="397">
        <f>((H76*(1-'[7]5.Closing Stock &amp; W Capital'!$D$15))+(G76*'[7]5.Closing Stock &amp; W Capital'!$D$15))*$C$144*I$124</f>
        <v>0</v>
      </c>
      <c r="J144" s="397">
        <f>((I76*(1-'[7]5.Closing Stock &amp; W Capital'!$D$15))+(H76*'[7]5.Closing Stock &amp; W Capital'!$D$15))*$C$144*J$124</f>
        <v>0</v>
      </c>
      <c r="K144" s="387"/>
      <c r="U144" s="387"/>
      <c r="V144" s="387"/>
      <c r="W144" s="387"/>
    </row>
    <row r="145" spans="1:23">
      <c r="A145" s="390">
        <f t="shared" si="16"/>
        <v>0</v>
      </c>
      <c r="B145" s="390"/>
      <c r="C145" s="397"/>
      <c r="D145" s="397">
        <f>(C77*(1-'[7]5.Closing Stock &amp; W Capital'!$D$15))*$C$145*D$124</f>
        <v>0</v>
      </c>
      <c r="E145" s="397">
        <f>((D77*(1-'[7]5.Closing Stock &amp; W Capital'!$D$15))+(C77*'[7]5.Closing Stock &amp; W Capital'!$D$15))*$C$145*E$124</f>
        <v>0</v>
      </c>
      <c r="F145" s="397">
        <f>((E77*(1-'[7]5.Closing Stock &amp; W Capital'!$D$15))+(D77*'[7]5.Closing Stock &amp; W Capital'!$D$15))*$C$145*F$124</f>
        <v>0</v>
      </c>
      <c r="G145" s="397">
        <f>((F77*(1-'[7]5.Closing Stock &amp; W Capital'!$D$15))+(E77*'[7]5.Closing Stock &amp; W Capital'!$D$15))*$C$145*G$124</f>
        <v>0</v>
      </c>
      <c r="H145" s="397">
        <f>((G77*(1-'[7]5.Closing Stock &amp; W Capital'!$D$15))+(F77*'[7]5.Closing Stock &amp; W Capital'!$D$15))*$C$145*H$124</f>
        <v>0</v>
      </c>
      <c r="I145" s="397">
        <f>((H77*(1-'[7]5.Closing Stock &amp; W Capital'!$D$15))+(G77*'[7]5.Closing Stock &amp; W Capital'!$D$15))*$C$145*I$124</f>
        <v>0</v>
      </c>
      <c r="J145" s="397">
        <f>((I77*(1-'[7]5.Closing Stock &amp; W Capital'!$D$15))+(H77*'[7]5.Closing Stock &amp; W Capital'!$D$15))*$C$145*J$124</f>
        <v>0</v>
      </c>
      <c r="K145" s="387"/>
      <c r="U145" s="387"/>
      <c r="V145" s="387"/>
      <c r="W145" s="387"/>
    </row>
    <row r="146" spans="1:23">
      <c r="A146" s="390">
        <f t="shared" si="16"/>
        <v>0</v>
      </c>
      <c r="B146" s="390"/>
      <c r="C146" s="397"/>
      <c r="D146" s="397">
        <f>(C78*(1-'[7]5.Closing Stock &amp; W Capital'!$D$15))*$C$146*D$124</f>
        <v>0</v>
      </c>
      <c r="E146" s="397">
        <f>((D78*(1-'[7]5.Closing Stock &amp; W Capital'!$D$15))+(C78*'[7]5.Closing Stock &amp; W Capital'!$D$15))*$C$146*E$124</f>
        <v>0</v>
      </c>
      <c r="F146" s="397">
        <f>((E78*(1-'[7]5.Closing Stock &amp; W Capital'!$D$15))+(D78*'[7]5.Closing Stock &amp; W Capital'!$D$15))*$C$146*F$124</f>
        <v>0</v>
      </c>
      <c r="G146" s="397">
        <f>((F78*(1-'[7]5.Closing Stock &amp; W Capital'!$D$15))+(E78*'[7]5.Closing Stock &amp; W Capital'!$D$15))*$C$146*G$124</f>
        <v>0</v>
      </c>
      <c r="H146" s="397">
        <f>((G78*(1-'[7]5.Closing Stock &amp; W Capital'!$D$15))+(F78*'[7]5.Closing Stock &amp; W Capital'!$D$15))*$C$146*H$124</f>
        <v>0</v>
      </c>
      <c r="I146" s="397">
        <f>((H78*(1-'[7]5.Closing Stock &amp; W Capital'!$D$15))+(G78*'[7]5.Closing Stock &amp; W Capital'!$D$15))*$C$146*I$124</f>
        <v>0</v>
      </c>
      <c r="J146" s="397">
        <f>((I78*(1-'[7]5.Closing Stock &amp; W Capital'!$D$15))+(H78*'[7]5.Closing Stock &amp; W Capital'!$D$15))*$C$146*J$124</f>
        <v>0</v>
      </c>
      <c r="K146" s="387"/>
      <c r="U146" s="387"/>
      <c r="V146" s="387"/>
      <c r="W146" s="387"/>
    </row>
    <row r="147" spans="1:23">
      <c r="A147" s="388" t="str">
        <f t="shared" si="16"/>
        <v>Summer</v>
      </c>
      <c r="B147" s="390"/>
      <c r="C147" s="397"/>
      <c r="D147" s="397"/>
      <c r="E147" s="397"/>
      <c r="F147" s="397"/>
      <c r="G147" s="397"/>
      <c r="H147" s="397"/>
      <c r="I147" s="397"/>
      <c r="J147" s="397"/>
      <c r="K147" s="387"/>
      <c r="U147" s="387"/>
      <c r="V147" s="387"/>
      <c r="W147" s="387"/>
    </row>
    <row r="148" spans="1:23">
      <c r="A148" s="390">
        <f t="shared" si="16"/>
        <v>0</v>
      </c>
      <c r="B148" s="390"/>
      <c r="C148" s="397"/>
      <c r="D148" s="397">
        <f>(C80*(1-'[7]5.Closing Stock &amp; W Capital'!$D$15))*$C$148*D$124</f>
        <v>0</v>
      </c>
      <c r="E148" s="397">
        <f>((D80*(1-'[7]5.Closing Stock &amp; W Capital'!$D$15))+(C80*'[7]5.Closing Stock &amp; W Capital'!$D$15))*$C$148*E$124</f>
        <v>0</v>
      </c>
      <c r="F148" s="397">
        <f>((E80*(1-'[7]5.Closing Stock &amp; W Capital'!$D$15))+(D80*'[7]5.Closing Stock &amp; W Capital'!$D$15))*$C$148*F$124</f>
        <v>0</v>
      </c>
      <c r="G148" s="397">
        <f>((F80*(1-'[7]5.Closing Stock &amp; W Capital'!$D$15))+(E80*'[7]5.Closing Stock &amp; W Capital'!$D$15))*$C$148*G$124</f>
        <v>0</v>
      </c>
      <c r="H148" s="397">
        <f>((G80*(1-'[7]5.Closing Stock &amp; W Capital'!$D$15))+(F80*'[7]5.Closing Stock &amp; W Capital'!$D$15))*$C$148*H$124</f>
        <v>0</v>
      </c>
      <c r="I148" s="397">
        <f>((H80*(1-'[7]5.Closing Stock &amp; W Capital'!$D$15))+(G80*'[7]5.Closing Stock &amp; W Capital'!$D$15))*$C$148*I$124</f>
        <v>0</v>
      </c>
      <c r="J148" s="397">
        <f>((I80*(1-'[7]5.Closing Stock &amp; W Capital'!$D$15))+(H80*'[7]5.Closing Stock &amp; W Capital'!$D$15))*$C$148*J$124</f>
        <v>0</v>
      </c>
      <c r="K148" s="387"/>
      <c r="U148" s="387"/>
      <c r="V148" s="387"/>
      <c r="W148" s="387"/>
    </row>
    <row r="149" spans="1:23">
      <c r="A149" s="390">
        <f t="shared" si="16"/>
        <v>0</v>
      </c>
      <c r="B149" s="390"/>
      <c r="C149" s="397"/>
      <c r="D149" s="397">
        <f>(C81*(1-'[7]5.Closing Stock &amp; W Capital'!$D$15))*$C$149*D$124</f>
        <v>0</v>
      </c>
      <c r="E149" s="397">
        <f>((D81*(1-'[7]5.Closing Stock &amp; W Capital'!$D$15))+(C81*'[7]5.Closing Stock &amp; W Capital'!$D$15))*$C$149*E$124</f>
        <v>0</v>
      </c>
      <c r="F149" s="397">
        <f>((E81*(1-'[7]5.Closing Stock &amp; W Capital'!$D$15))+(D81*'[7]5.Closing Stock &amp; W Capital'!$D$15))*$C$149*F$124</f>
        <v>0</v>
      </c>
      <c r="G149" s="397">
        <f>((F81*(1-'[7]5.Closing Stock &amp; W Capital'!$D$15))+(E81*'[7]5.Closing Stock &amp; W Capital'!$D$15))*$C$149*G$124</f>
        <v>0</v>
      </c>
      <c r="H149" s="397">
        <f>((G81*(1-'[7]5.Closing Stock &amp; W Capital'!$D$15))+(F81*'[7]5.Closing Stock &amp; W Capital'!$D$15))*$C$149*H$124</f>
        <v>0</v>
      </c>
      <c r="I149" s="397">
        <f>((H81*(1-'[7]5.Closing Stock &amp; W Capital'!$D$15))+(G81*'[7]5.Closing Stock &amp; W Capital'!$D$15))*$C$149*I$124</f>
        <v>0</v>
      </c>
      <c r="J149" s="397">
        <f>((I81*(1-'[7]5.Closing Stock &amp; W Capital'!$D$15))+(H81*'[7]5.Closing Stock &amp; W Capital'!$D$15))*$C$149*J$124</f>
        <v>0</v>
      </c>
      <c r="K149" s="387"/>
      <c r="U149" s="387"/>
      <c r="V149" s="387"/>
      <c r="W149" s="387"/>
    </row>
    <row r="150" spans="1:23">
      <c r="A150" s="390">
        <f t="shared" si="16"/>
        <v>0</v>
      </c>
      <c r="B150" s="390"/>
      <c r="C150" s="397"/>
      <c r="D150" s="397">
        <f>(C82*(1-'[7]5.Closing Stock &amp; W Capital'!$D$15))*$C$150*D$124</f>
        <v>0</v>
      </c>
      <c r="E150" s="397">
        <f>((D82*(1-'[7]5.Closing Stock &amp; W Capital'!$D$15))+(C82*'[7]5.Closing Stock &amp; W Capital'!$D$15))*$C$150*E$124</f>
        <v>0</v>
      </c>
      <c r="F150" s="397">
        <f>((E82*(1-'[7]5.Closing Stock &amp; W Capital'!$D$15))+(D82*'[7]5.Closing Stock &amp; W Capital'!$D$15))*$C$150*F$124</f>
        <v>0</v>
      </c>
      <c r="G150" s="397">
        <f>((F82*(1-'[7]5.Closing Stock &amp; W Capital'!$D$15))+(E82*'[7]5.Closing Stock &amp; W Capital'!$D$15))*$C$150*G$124</f>
        <v>0</v>
      </c>
      <c r="H150" s="397">
        <f>((G82*(1-'[7]5.Closing Stock &amp; W Capital'!$D$15))+(F82*'[7]5.Closing Stock &amp; W Capital'!$D$15))*$C$150*H$124</f>
        <v>0</v>
      </c>
      <c r="I150" s="397">
        <f>((H82*(1-'[7]5.Closing Stock &amp; W Capital'!$D$15))+(G82*'[7]5.Closing Stock &amp; W Capital'!$D$15))*$C$150*I$124</f>
        <v>0</v>
      </c>
      <c r="J150" s="397">
        <f>((I82*(1-'[7]5.Closing Stock &amp; W Capital'!$D$15))+(H82*'[7]5.Closing Stock &amp; W Capital'!$D$15))*$C$150*J$124</f>
        <v>0</v>
      </c>
      <c r="K150" s="387"/>
      <c r="U150" s="387"/>
      <c r="V150" s="387"/>
      <c r="W150" s="387"/>
    </row>
    <row r="151" spans="1:23">
      <c r="A151" s="390">
        <f t="shared" si="16"/>
        <v>0</v>
      </c>
      <c r="B151" s="390"/>
      <c r="C151" s="397"/>
      <c r="D151" s="397">
        <f>(C83*(1-'[7]5.Closing Stock &amp; W Capital'!$D$15))*$C$151*D$124</f>
        <v>0</v>
      </c>
      <c r="E151" s="397">
        <f>((D83*(1-'[7]5.Closing Stock &amp; W Capital'!$D$15))+(C83*'[7]5.Closing Stock &amp; W Capital'!$D$15))*$C$151*E$124</f>
        <v>0</v>
      </c>
      <c r="F151" s="397">
        <f>((E83*(1-'[7]5.Closing Stock &amp; W Capital'!$D$15))+(D83*'[7]5.Closing Stock &amp; W Capital'!$D$15))*$C$151*F$124</f>
        <v>0</v>
      </c>
      <c r="G151" s="397">
        <f>((F83*(1-'[7]5.Closing Stock &amp; W Capital'!$D$15))+(E83*'[7]5.Closing Stock &amp; W Capital'!$D$15))*$C$151*G$124</f>
        <v>0</v>
      </c>
      <c r="H151" s="397">
        <f>((G83*(1-'[7]5.Closing Stock &amp; W Capital'!$D$15))+(F83*'[7]5.Closing Stock &amp; W Capital'!$D$15))*$C$151*H$124</f>
        <v>0</v>
      </c>
      <c r="I151" s="397">
        <f>((H83*(1-'[7]5.Closing Stock &amp; W Capital'!$D$15))+(G83*'[7]5.Closing Stock &amp; W Capital'!$D$15))*$C$151*I$124</f>
        <v>0</v>
      </c>
      <c r="J151" s="397">
        <f>((I83*(1-'[7]5.Closing Stock &amp; W Capital'!$D$15))+(H83*'[7]5.Closing Stock &amp; W Capital'!$D$15))*$C$151*J$124</f>
        <v>0</v>
      </c>
      <c r="K151" s="387"/>
      <c r="U151" s="387"/>
      <c r="V151" s="387"/>
      <c r="W151" s="387"/>
    </row>
    <row r="152" spans="1:23">
      <c r="A152" s="390">
        <f t="shared" si="16"/>
        <v>0</v>
      </c>
      <c r="B152" s="390"/>
      <c r="C152" s="397"/>
      <c r="D152" s="397">
        <f>(C84*(1-'[7]5.Closing Stock &amp; W Capital'!$D$15))*$C$152*D$124</f>
        <v>0</v>
      </c>
      <c r="E152" s="397">
        <f>((D84*(1-'[7]5.Closing Stock &amp; W Capital'!$D$15))+(C84*'[7]5.Closing Stock &amp; W Capital'!$D$15))*$C$152*E$124</f>
        <v>0</v>
      </c>
      <c r="F152" s="397">
        <f>((E84*(1-'[7]5.Closing Stock &amp; W Capital'!$D$15))+(D84*'[7]5.Closing Stock &amp; W Capital'!$D$15))*$C$152*F$124</f>
        <v>0</v>
      </c>
      <c r="G152" s="397">
        <f>((F84*(1-'[7]5.Closing Stock &amp; W Capital'!$D$15))+(E84*'[7]5.Closing Stock &amp; W Capital'!$D$15))*$C$152*G$124</f>
        <v>0</v>
      </c>
      <c r="H152" s="397">
        <f>((G84*(1-'[7]5.Closing Stock &amp; W Capital'!$D$15))+(F84*'[7]5.Closing Stock &amp; W Capital'!$D$15))*$C$152*H$124</f>
        <v>0</v>
      </c>
      <c r="I152" s="397">
        <f>((H84*(1-'[7]5.Closing Stock &amp; W Capital'!$D$15))+(G84*'[7]5.Closing Stock &amp; W Capital'!$D$15))*$C$152*I$124</f>
        <v>0</v>
      </c>
      <c r="J152" s="397">
        <f>((I84*(1-'[7]5.Closing Stock &amp; W Capital'!$D$15))+(H84*'[7]5.Closing Stock &amp; W Capital'!$D$15))*$C$152*J$124</f>
        <v>0</v>
      </c>
      <c r="K152" s="387"/>
      <c r="U152" s="387"/>
      <c r="V152" s="387"/>
      <c r="W152" s="387"/>
    </row>
    <row r="153" spans="1:23">
      <c r="A153" s="390" t="str">
        <f t="shared" si="16"/>
        <v>Fruit  &amp; Vegetables Crop Production Details</v>
      </c>
      <c r="B153" s="390"/>
      <c r="C153" s="397"/>
      <c r="D153" s="397"/>
      <c r="E153" s="397"/>
      <c r="F153" s="397"/>
      <c r="G153" s="397"/>
      <c r="H153" s="397"/>
      <c r="I153" s="397"/>
      <c r="J153" s="397"/>
      <c r="K153" s="387"/>
      <c r="U153" s="387"/>
      <c r="V153" s="387"/>
      <c r="W153" s="387"/>
    </row>
    <row r="154" spans="1:23">
      <c r="A154" s="390" t="str">
        <f t="shared" si="16"/>
        <v>Turmeric</v>
      </c>
      <c r="B154" s="390"/>
      <c r="C154" s="397"/>
      <c r="D154" s="397">
        <f>(C86*(1-'[7]5.Closing Stock &amp; W Capital'!$D$15))*$C154*D$124</f>
        <v>0</v>
      </c>
      <c r="E154" s="397">
        <f>((D86*(1-'[7]5.Closing Stock &amp; W Capital'!$D$15))+(C86*'[7]5.Closing Stock &amp; W Capital'!$D$15))*$C154*E$124</f>
        <v>0</v>
      </c>
      <c r="F154" s="397">
        <f>((E86*(1-'[7]5.Closing Stock &amp; W Capital'!$D$15))+(D86*'[7]5.Closing Stock &amp; W Capital'!$D$15))*$C$152*F$124</f>
        <v>0</v>
      </c>
      <c r="G154" s="397">
        <f>((F86*(1-'[7]5.Closing Stock &amp; W Capital'!$D$15))+(E86*'[7]5.Closing Stock &amp; W Capital'!$D$15))*$C$152*G$124</f>
        <v>0</v>
      </c>
      <c r="H154" s="397">
        <f>((G86*(1-'[7]5.Closing Stock &amp; W Capital'!$D$15))+(F86*'[7]5.Closing Stock &amp; W Capital'!$D$15))*$C$152*H$124</f>
        <v>0</v>
      </c>
      <c r="I154" s="397">
        <f>((H86*(1-'[7]5.Closing Stock &amp; W Capital'!$D$15))+(G86*'[7]5.Closing Stock &amp; W Capital'!$D$15))*$C$152*I$124</f>
        <v>0</v>
      </c>
      <c r="J154" s="397">
        <f>((I86*(1-'[7]5.Closing Stock &amp; W Capital'!$D$15))+(H86*'[7]5.Closing Stock &amp; W Capital'!$D$15))*$C$152*J$124</f>
        <v>0</v>
      </c>
      <c r="K154" s="387"/>
      <c r="U154" s="387"/>
      <c r="V154" s="387"/>
      <c r="W154" s="387"/>
    </row>
    <row r="155" spans="1:23">
      <c r="A155" s="390" t="str">
        <f t="shared" si="16"/>
        <v>Potato</v>
      </c>
      <c r="B155" s="390"/>
      <c r="C155" s="397"/>
      <c r="D155" s="397">
        <f>(C87*(1-'[7]5.Closing Stock &amp; W Capital'!$D$15))*$C155*D$124</f>
        <v>0</v>
      </c>
      <c r="E155" s="397">
        <f>((D87*(1-'[7]5.Closing Stock &amp; W Capital'!$D$15))+(C87*'[7]5.Closing Stock &amp; W Capital'!$D$15))*$C155*E$124</f>
        <v>0</v>
      </c>
      <c r="F155" s="397">
        <f>((E87*(1-'[7]5.Closing Stock &amp; W Capital'!$D$15))+(D87*'[7]5.Closing Stock &amp; W Capital'!$D$15))*$C$152*F$124</f>
        <v>0</v>
      </c>
      <c r="G155" s="397">
        <f>((F87*(1-'[7]5.Closing Stock &amp; W Capital'!$D$15))+(E87*'[7]5.Closing Stock &amp; W Capital'!$D$15))*$C$152*G$124</f>
        <v>0</v>
      </c>
      <c r="H155" s="397">
        <f>((G87*(1-'[7]5.Closing Stock &amp; W Capital'!$D$15))+(F87*'[7]5.Closing Stock &amp; W Capital'!$D$15))*$C$152*H$124</f>
        <v>0</v>
      </c>
      <c r="I155" s="397">
        <f>((H87*(1-'[7]5.Closing Stock &amp; W Capital'!$D$15))+(G87*'[7]5.Closing Stock &amp; W Capital'!$D$15))*$C$152*I$124</f>
        <v>0</v>
      </c>
      <c r="J155" s="397">
        <f>((I87*(1-'[7]5.Closing Stock &amp; W Capital'!$D$15))+(H87*'[7]5.Closing Stock &amp; W Capital'!$D$15))*$C$152*J$124</f>
        <v>0</v>
      </c>
      <c r="K155" s="387"/>
      <c r="U155" s="387"/>
      <c r="V155" s="387"/>
      <c r="W155" s="387"/>
    </row>
    <row r="156" spans="1:23">
      <c r="A156" s="390">
        <f t="shared" si="16"/>
        <v>0</v>
      </c>
      <c r="B156" s="390"/>
      <c r="C156" s="397"/>
      <c r="D156" s="397">
        <f>(C88*(1-'[7]5.Closing Stock &amp; W Capital'!$D$15))*$C156*D$124</f>
        <v>0</v>
      </c>
      <c r="E156" s="397">
        <f>((D88*(1-'[7]5.Closing Stock &amp; W Capital'!$D$15))+(C88*'[7]5.Closing Stock &amp; W Capital'!$D$15))*$C156*E$124</f>
        <v>0</v>
      </c>
      <c r="F156" s="397">
        <f>((E88*(1-'[7]5.Closing Stock &amp; W Capital'!$D$15))+(D88*'[7]5.Closing Stock &amp; W Capital'!$D$15))*$C$152*F$124</f>
        <v>0</v>
      </c>
      <c r="G156" s="397">
        <f>((F88*(1-'[7]5.Closing Stock &amp; W Capital'!$D$15))+(E88*'[7]5.Closing Stock &amp; W Capital'!$D$15))*$C$152*G$124</f>
        <v>0</v>
      </c>
      <c r="H156" s="397">
        <f>((G88*(1-'[7]5.Closing Stock &amp; W Capital'!$D$15))+(F88*'[7]5.Closing Stock &amp; W Capital'!$D$15))*$C$152*H$124</f>
        <v>0</v>
      </c>
      <c r="I156" s="397">
        <f>((H88*(1-'[7]5.Closing Stock &amp; W Capital'!$D$15))+(G88*'[7]5.Closing Stock &amp; W Capital'!$D$15))*$C$152*I$124</f>
        <v>0</v>
      </c>
      <c r="J156" s="397">
        <f>((I88*(1-'[7]5.Closing Stock &amp; W Capital'!$D$15))+(H88*'[7]5.Closing Stock &amp; W Capital'!$D$15))*$C$152*J$124</f>
        <v>0</v>
      </c>
      <c r="K156" s="387"/>
      <c r="U156" s="387"/>
      <c r="V156" s="387"/>
      <c r="W156" s="387"/>
    </row>
    <row r="157" spans="1:23">
      <c r="A157" s="390" t="str">
        <f t="shared" si="16"/>
        <v>Tomato</v>
      </c>
      <c r="B157" s="390"/>
      <c r="C157" s="397"/>
      <c r="D157" s="397">
        <f>(C89*(1-'[7]5.Closing Stock &amp; W Capital'!$D$15))*$C157*D$124</f>
        <v>0</v>
      </c>
      <c r="E157" s="397">
        <f>((D89*(1-'[7]5.Closing Stock &amp; W Capital'!$D$15))+(C89*'[7]5.Closing Stock &amp; W Capital'!$D$15))*$C157*E$124</f>
        <v>0</v>
      </c>
      <c r="F157" s="397">
        <f>((E89*(1-'[7]5.Closing Stock &amp; W Capital'!$D$15))+(D89*'[7]5.Closing Stock &amp; W Capital'!$D$15))*$C$152*F$124</f>
        <v>0</v>
      </c>
      <c r="G157" s="397">
        <f>((F89*(1-'[7]5.Closing Stock &amp; W Capital'!$D$15))+(E89*'[7]5.Closing Stock &amp; W Capital'!$D$15))*$C$152*G$124</f>
        <v>0</v>
      </c>
      <c r="H157" s="397">
        <f>((G89*(1-'[7]5.Closing Stock &amp; W Capital'!$D$15))+(F89*'[7]5.Closing Stock &amp; W Capital'!$D$15))*$C$152*H$124</f>
        <v>0</v>
      </c>
      <c r="I157" s="397">
        <f>((H89*(1-'[7]5.Closing Stock &amp; W Capital'!$D$15))+(G89*'[7]5.Closing Stock &amp; W Capital'!$D$15))*$C$152*I$124</f>
        <v>0</v>
      </c>
      <c r="J157" s="397">
        <f>((I89*(1-'[7]5.Closing Stock &amp; W Capital'!$D$15))+(H89*'[7]5.Closing Stock &amp; W Capital'!$D$15))*$C$152*J$124</f>
        <v>0</v>
      </c>
      <c r="K157" s="387"/>
      <c r="U157" s="387"/>
      <c r="V157" s="387"/>
      <c r="W157" s="387"/>
    </row>
    <row r="158" spans="1:23">
      <c r="A158" s="390">
        <f t="shared" si="16"/>
        <v>0</v>
      </c>
      <c r="B158" s="390"/>
      <c r="C158" s="397"/>
      <c r="D158" s="397">
        <f>(C90*(1-'[7]5.Closing Stock &amp; W Capital'!$D$15))*$C158*D$124</f>
        <v>0</v>
      </c>
      <c r="E158" s="397">
        <f>((D90*(1-'[7]5.Closing Stock &amp; W Capital'!$D$15))+(C90*'[7]5.Closing Stock &amp; W Capital'!$D$15))*$C158*E$124</f>
        <v>0</v>
      </c>
      <c r="F158" s="397">
        <f>((E90*(1-'[7]5.Closing Stock &amp; W Capital'!$D$15))+(D90*'[7]5.Closing Stock &amp; W Capital'!$D$15))*$C$152*F$124</f>
        <v>0</v>
      </c>
      <c r="G158" s="397">
        <f>((F90*(1-'[7]5.Closing Stock &amp; W Capital'!$D$15))+(E90*'[7]5.Closing Stock &amp; W Capital'!$D$15))*$C$152*G$124</f>
        <v>0</v>
      </c>
      <c r="H158" s="397">
        <f>((G90*(1-'[7]5.Closing Stock &amp; W Capital'!$D$15))+(F90*'[7]5.Closing Stock &amp; W Capital'!$D$15))*$C$152*H$124</f>
        <v>0</v>
      </c>
      <c r="I158" s="397">
        <f>((H90*(1-'[7]5.Closing Stock &amp; W Capital'!$D$15))+(G90*'[7]5.Closing Stock &amp; W Capital'!$D$15))*$C$152*I$124</f>
        <v>0</v>
      </c>
      <c r="J158" s="397">
        <f>((I90*(1-'[7]5.Closing Stock &amp; W Capital'!$D$15))+(H90*'[7]5.Closing Stock &amp; W Capital'!$D$15))*$C$152*J$124</f>
        <v>0</v>
      </c>
      <c r="K158" s="387"/>
      <c r="U158" s="387"/>
      <c r="V158" s="387"/>
      <c r="W158" s="387"/>
    </row>
    <row r="159" spans="1:23">
      <c r="A159" s="390">
        <f t="shared" si="16"/>
        <v>0</v>
      </c>
      <c r="B159" s="390"/>
      <c r="C159" s="397"/>
      <c r="D159" s="397">
        <f>(C91*(1-'[7]5.Closing Stock &amp; W Capital'!$D$15))*$C159*D$124</f>
        <v>0</v>
      </c>
      <c r="E159" s="397">
        <f>((D91*(1-'[7]5.Closing Stock &amp; W Capital'!$D$15))+(C91*'[7]5.Closing Stock &amp; W Capital'!$D$15))*$C159*E$124</f>
        <v>0</v>
      </c>
      <c r="F159" s="397">
        <f>((E91*(1-'[7]5.Closing Stock &amp; W Capital'!$D$15))+(D91*'[7]5.Closing Stock &amp; W Capital'!$D$15))*$C$152*F$124</f>
        <v>0</v>
      </c>
      <c r="G159" s="397">
        <f>((F91*(1-'[7]5.Closing Stock &amp; W Capital'!$D$15))+(E91*'[7]5.Closing Stock &amp; W Capital'!$D$15))*$C$152*G$124</f>
        <v>0</v>
      </c>
      <c r="H159" s="397">
        <f>((G91*(1-'[7]5.Closing Stock &amp; W Capital'!$D$15))+(F91*'[7]5.Closing Stock &amp; W Capital'!$D$15))*$C$152*H$124</f>
        <v>0</v>
      </c>
      <c r="I159" s="397">
        <f>((H91*(1-'[7]5.Closing Stock &amp; W Capital'!$D$15))+(G91*'[7]5.Closing Stock &amp; W Capital'!$D$15))*$C$152*I$124</f>
        <v>0</v>
      </c>
      <c r="J159" s="397">
        <f>((I91*(1-'[7]5.Closing Stock &amp; W Capital'!$D$15))+(H91*'[7]5.Closing Stock &amp; W Capital'!$D$15))*$C$152*J$124</f>
        <v>0</v>
      </c>
      <c r="K159" s="387"/>
      <c r="U159" s="387"/>
      <c r="V159" s="387"/>
      <c r="W159" s="387"/>
    </row>
    <row r="160" spans="1:23">
      <c r="A160" s="390">
        <f t="shared" si="16"/>
        <v>0</v>
      </c>
      <c r="B160" s="390"/>
      <c r="C160" s="397"/>
      <c r="D160" s="397">
        <f>(C92*(1-'[7]5.Closing Stock &amp; W Capital'!$D$15))*$C160*D$124</f>
        <v>0</v>
      </c>
      <c r="E160" s="397">
        <f>((D92*(1-'[7]5.Closing Stock &amp; W Capital'!$D$15))+(C92*'[7]5.Closing Stock &amp; W Capital'!$D$15))*$C160*E$124</f>
        <v>0</v>
      </c>
      <c r="F160" s="397">
        <f>((E92*(1-'[7]5.Closing Stock &amp; W Capital'!$D$15))+(D92*'[7]5.Closing Stock &amp; W Capital'!$D$15))*$C$152*F$124</f>
        <v>0</v>
      </c>
      <c r="G160" s="397">
        <f>((F92*(1-'[7]5.Closing Stock &amp; W Capital'!$D$15))+(E92*'[7]5.Closing Stock &amp; W Capital'!$D$15))*$C$152*G$124</f>
        <v>0</v>
      </c>
      <c r="H160" s="397">
        <f>((G92*(1-'[7]5.Closing Stock &amp; W Capital'!$D$15))+(F92*'[7]5.Closing Stock &amp; W Capital'!$D$15))*$C$152*H$124</f>
        <v>0</v>
      </c>
      <c r="I160" s="397">
        <f>((H92*(1-'[7]5.Closing Stock &amp; W Capital'!$D$15))+(G92*'[7]5.Closing Stock &amp; W Capital'!$D$15))*$C$152*I$124</f>
        <v>0</v>
      </c>
      <c r="J160" s="397">
        <f>((I92*(1-'[7]5.Closing Stock &amp; W Capital'!$D$15))+(H92*'[7]5.Closing Stock &amp; W Capital'!$D$15))*$C$152*J$124</f>
        <v>0</v>
      </c>
      <c r="K160" s="387"/>
      <c r="U160" s="387"/>
      <c r="V160" s="387"/>
      <c r="W160" s="387"/>
    </row>
    <row r="161" spans="1:23">
      <c r="A161" s="390">
        <f t="shared" si="16"/>
        <v>0</v>
      </c>
      <c r="B161" s="390"/>
      <c r="C161" s="397"/>
      <c r="D161" s="397">
        <f>(C93*(1-'[7]5.Closing Stock &amp; W Capital'!$D$15))*$C161*D$124</f>
        <v>0</v>
      </c>
      <c r="E161" s="397">
        <f>((D93*(1-'[7]5.Closing Stock &amp; W Capital'!$D$15))+(C93*'[7]5.Closing Stock &amp; W Capital'!$D$15))*$C161*E$124</f>
        <v>0</v>
      </c>
      <c r="F161" s="397">
        <f>((E93*(1-'[7]5.Closing Stock &amp; W Capital'!$D$15))+(D93*'[7]5.Closing Stock &amp; W Capital'!$D$15))*$C$152*F$124</f>
        <v>0</v>
      </c>
      <c r="G161" s="397">
        <f>((F93*(1-'[7]5.Closing Stock &amp; W Capital'!$D$15))+(E93*'[7]5.Closing Stock &amp; W Capital'!$D$15))*$C$152*G$124</f>
        <v>0</v>
      </c>
      <c r="H161" s="397">
        <f>((G93*(1-'[7]5.Closing Stock &amp; W Capital'!$D$15))+(F93*'[7]5.Closing Stock &amp; W Capital'!$D$15))*$C$152*H$124</f>
        <v>0</v>
      </c>
      <c r="I161" s="397">
        <f>((H93*(1-'[7]5.Closing Stock &amp; W Capital'!$D$15))+(G93*'[7]5.Closing Stock &amp; W Capital'!$D$15))*$C$152*I$124</f>
        <v>0</v>
      </c>
      <c r="J161" s="397">
        <f>((I93*(1-'[7]5.Closing Stock &amp; W Capital'!$D$15))+(H93*'[7]5.Closing Stock &amp; W Capital'!$D$15))*$C$152*J$124</f>
        <v>0</v>
      </c>
      <c r="K161" s="387"/>
      <c r="U161" s="387"/>
      <c r="V161" s="387"/>
      <c r="W161" s="387"/>
    </row>
    <row r="162" spans="1:23">
      <c r="A162" s="390">
        <f t="shared" si="16"/>
        <v>0</v>
      </c>
      <c r="B162" s="390"/>
      <c r="C162" s="397"/>
      <c r="D162" s="397">
        <f>(C94*(1-'[7]5.Closing Stock &amp; W Capital'!$D$15))*$C162*D$124</f>
        <v>0</v>
      </c>
      <c r="E162" s="397">
        <f>((D94*(1-'[7]5.Closing Stock &amp; W Capital'!$D$15))+(C94*'[7]5.Closing Stock &amp; W Capital'!$D$15))*$C162*E$124</f>
        <v>0</v>
      </c>
      <c r="F162" s="397">
        <f>((E94*(1-'[7]5.Closing Stock &amp; W Capital'!$D$15))+(D94*'[7]5.Closing Stock &amp; W Capital'!$D$15))*$C$152*F$124</f>
        <v>0</v>
      </c>
      <c r="G162" s="397">
        <f>((F94*(1-'[7]5.Closing Stock &amp; W Capital'!$D$15))+(E94*'[7]5.Closing Stock &amp; W Capital'!$D$15))*$C$152*G$124</f>
        <v>0</v>
      </c>
      <c r="H162" s="397">
        <f>((G94*(1-'[7]5.Closing Stock &amp; W Capital'!$D$15))+(F94*'[7]5.Closing Stock &amp; W Capital'!$D$15))*$C$152*H$124</f>
        <v>0</v>
      </c>
      <c r="I162" s="397">
        <f>((H94*(1-'[7]5.Closing Stock &amp; W Capital'!$D$15))+(G94*'[7]5.Closing Stock &amp; W Capital'!$D$15))*$C$152*I$124</f>
        <v>0</v>
      </c>
      <c r="J162" s="397">
        <f>((I94*(1-'[7]5.Closing Stock &amp; W Capital'!$D$15))+(H94*'[7]5.Closing Stock &amp; W Capital'!$D$15))*$C$152*J$124</f>
        <v>0</v>
      </c>
      <c r="K162" s="387"/>
      <c r="U162" s="387"/>
      <c r="V162" s="387"/>
      <c r="W162" s="387"/>
    </row>
    <row r="163" spans="1:23">
      <c r="A163" s="390">
        <f t="shared" si="16"/>
        <v>0</v>
      </c>
      <c r="B163" s="390"/>
      <c r="C163" s="397"/>
      <c r="D163" s="397">
        <f>(C95*(1-'[7]5.Closing Stock &amp; W Capital'!$D$15))*$C163*D$124</f>
        <v>0</v>
      </c>
      <c r="E163" s="397">
        <f>((D95*(1-'[7]5.Closing Stock &amp; W Capital'!$D$15))+(C95*'[7]5.Closing Stock &amp; W Capital'!$D$15))*$C163*E$124</f>
        <v>0</v>
      </c>
      <c r="F163" s="397">
        <f>((E95*(1-'[7]5.Closing Stock &amp; W Capital'!$D$15))+(D95*'[7]5.Closing Stock &amp; W Capital'!$D$15))*$C$152*F$124</f>
        <v>0</v>
      </c>
      <c r="G163" s="397">
        <f>((F95*(1-'[7]5.Closing Stock &amp; W Capital'!$D$15))+(E95*'[7]5.Closing Stock &amp; W Capital'!$D$15))*$C$152*G$124</f>
        <v>0</v>
      </c>
      <c r="H163" s="397">
        <f>((G95*(1-'[7]5.Closing Stock &amp; W Capital'!$D$15))+(F95*'[7]5.Closing Stock &amp; W Capital'!$D$15))*$C$152*H$124</f>
        <v>0</v>
      </c>
      <c r="I163" s="397">
        <f>((H95*(1-'[7]5.Closing Stock &amp; W Capital'!$D$15))+(G95*'[7]5.Closing Stock &amp; W Capital'!$D$15))*$C$152*I$124</f>
        <v>0</v>
      </c>
      <c r="J163" s="397">
        <f>((I95*(1-'[7]5.Closing Stock &amp; W Capital'!$D$15))+(H95*'[7]5.Closing Stock &amp; W Capital'!$D$15))*$C$152*J$124</f>
        <v>0</v>
      </c>
      <c r="K163" s="387"/>
      <c r="U163" s="387"/>
      <c r="V163" s="387"/>
      <c r="W163" s="387"/>
    </row>
    <row r="164" spans="1:23">
      <c r="A164" s="390" t="str">
        <f t="shared" si="16"/>
        <v>Tomato</v>
      </c>
      <c r="B164" s="390"/>
      <c r="C164" s="397"/>
      <c r="D164" s="397">
        <f>(C96*(1-'[7]5.Closing Stock &amp; W Capital'!$D$15))*$C164*D$124</f>
        <v>0</v>
      </c>
      <c r="E164" s="397">
        <f>((D96*(1-'[7]5.Closing Stock &amp; W Capital'!$D$15))+(C96*'[7]5.Closing Stock &amp; W Capital'!$D$15))*$C164*E$124</f>
        <v>0</v>
      </c>
      <c r="F164" s="397">
        <f>((E96*(1-'[7]5.Closing Stock &amp; W Capital'!$D$15))+(D96*'[7]5.Closing Stock &amp; W Capital'!$D$15))*$C$152*F$124</f>
        <v>0</v>
      </c>
      <c r="G164" s="397">
        <f>((F96*(1-'[7]5.Closing Stock &amp; W Capital'!$D$15))+(E96*'[7]5.Closing Stock &amp; W Capital'!$D$15))*$C$152*G$124</f>
        <v>0</v>
      </c>
      <c r="H164" s="397">
        <f>((G96*(1-'[7]5.Closing Stock &amp; W Capital'!$D$15))+(F96*'[7]5.Closing Stock &amp; W Capital'!$D$15))*$C$152*H$124</f>
        <v>0</v>
      </c>
      <c r="I164" s="397">
        <f>((H96*(1-'[7]5.Closing Stock &amp; W Capital'!$D$15))+(G96*'[7]5.Closing Stock &amp; W Capital'!$D$15))*$C$152*I$124</f>
        <v>0</v>
      </c>
      <c r="J164" s="397">
        <f>((I96*(1-'[7]5.Closing Stock &amp; W Capital'!$D$15))+(H96*'[7]5.Closing Stock &amp; W Capital'!$D$15))*$C$152*J$124</f>
        <v>0</v>
      </c>
      <c r="K164" s="387"/>
      <c r="U164" s="387"/>
      <c r="V164" s="387"/>
      <c r="W164" s="387"/>
    </row>
    <row r="165" spans="1:23">
      <c r="A165" s="390" t="str">
        <f t="shared" si="16"/>
        <v>Potato</v>
      </c>
      <c r="B165" s="390"/>
      <c r="C165" s="397"/>
      <c r="D165" s="397">
        <f>(C97*(1-'[7]5.Closing Stock &amp; W Capital'!$D$15))*$C165*D$124</f>
        <v>0</v>
      </c>
      <c r="E165" s="397">
        <f>((D97*(1-'[7]5.Closing Stock &amp; W Capital'!$D$15))+(C97*'[7]5.Closing Stock &amp; W Capital'!$D$15))*$C165*E$124</f>
        <v>0</v>
      </c>
      <c r="F165" s="397">
        <f>((E97*(1-'[7]5.Closing Stock &amp; W Capital'!$D$15))+(D97*'[7]5.Closing Stock &amp; W Capital'!$D$15))*$C$152*F$124</f>
        <v>0</v>
      </c>
      <c r="G165" s="397">
        <f>((F97*(1-'[7]5.Closing Stock &amp; W Capital'!$D$15))+(E97*'[7]5.Closing Stock &amp; W Capital'!$D$15))*$C$152*G$124</f>
        <v>0</v>
      </c>
      <c r="H165" s="397">
        <f>((G97*(1-'[7]5.Closing Stock &amp; W Capital'!$D$15))+(F97*'[7]5.Closing Stock &amp; W Capital'!$D$15))*$C$152*H$124</f>
        <v>0</v>
      </c>
      <c r="I165" s="397">
        <f>((H97*(1-'[7]5.Closing Stock &amp; W Capital'!$D$15))+(G97*'[7]5.Closing Stock &amp; W Capital'!$D$15))*$C$152*I$124</f>
        <v>0</v>
      </c>
      <c r="J165" s="397">
        <f>((I97*(1-'[7]5.Closing Stock &amp; W Capital'!$D$15))+(H97*'[7]5.Closing Stock &amp; W Capital'!$D$15))*$C$152*J$124</f>
        <v>0</v>
      </c>
      <c r="K165" s="387"/>
      <c r="U165" s="387"/>
      <c r="V165" s="387"/>
      <c r="W165" s="387"/>
    </row>
    <row r="166" spans="1:23">
      <c r="A166" s="390">
        <f t="shared" si="16"/>
        <v>0</v>
      </c>
      <c r="B166" s="390"/>
      <c r="C166" s="397"/>
      <c r="D166" s="397">
        <f>(C98*(1-'[7]5.Closing Stock &amp; W Capital'!$D$15))*$C166*D$124</f>
        <v>0</v>
      </c>
      <c r="E166" s="397">
        <f>((D98*(1-'[7]5.Closing Stock &amp; W Capital'!$D$15))+(C98*'[7]5.Closing Stock &amp; W Capital'!$D$15))*$C166*E$124</f>
        <v>0</v>
      </c>
      <c r="F166" s="397">
        <f>((E98*(1-'[7]5.Closing Stock &amp; W Capital'!$D$15))+(D98*'[7]5.Closing Stock &amp; W Capital'!$D$15))*$C$152*F$124</f>
        <v>0</v>
      </c>
      <c r="G166" s="397">
        <f>((F98*(1-'[7]5.Closing Stock &amp; W Capital'!$D$15))+(E98*'[7]5.Closing Stock &amp; W Capital'!$D$15))*$C$152*G$124</f>
        <v>0</v>
      </c>
      <c r="H166" s="397">
        <f>((G98*(1-'[7]5.Closing Stock &amp; W Capital'!$D$15))+(F98*'[7]5.Closing Stock &amp; W Capital'!$D$15))*$C$152*H$124</f>
        <v>0</v>
      </c>
      <c r="I166" s="397">
        <f>((H98*(1-'[7]5.Closing Stock &amp; W Capital'!$D$15))+(G98*'[7]5.Closing Stock &amp; W Capital'!$D$15))*$C$152*I$124</f>
        <v>0</v>
      </c>
      <c r="J166" s="397">
        <f>((I98*(1-'[7]5.Closing Stock &amp; W Capital'!$D$15))+(H98*'[7]5.Closing Stock &amp; W Capital'!$D$15))*$C$152*J$124</f>
        <v>0</v>
      </c>
      <c r="K166" s="387"/>
      <c r="U166" s="387"/>
      <c r="V166" s="387"/>
      <c r="W166" s="387"/>
    </row>
    <row r="167" spans="1:23">
      <c r="A167" s="390">
        <f t="shared" si="16"/>
        <v>0</v>
      </c>
      <c r="B167" s="390"/>
      <c r="C167" s="397"/>
      <c r="D167" s="397">
        <f>(C99*(1-'[7]5.Closing Stock &amp; W Capital'!$D$15))*$C167*D$124</f>
        <v>0</v>
      </c>
      <c r="E167" s="397">
        <f>((D99*(1-'[7]5.Closing Stock &amp; W Capital'!$D$15))+(C99*'[7]5.Closing Stock &amp; W Capital'!$D$15))*$C167*E$124</f>
        <v>0</v>
      </c>
      <c r="F167" s="397">
        <f>((E99*(1-'[7]5.Closing Stock &amp; W Capital'!$D$15))+(D99*'[7]5.Closing Stock &amp; W Capital'!$D$15))*$C$152*F$124</f>
        <v>0</v>
      </c>
      <c r="G167" s="397">
        <f>((F99*(1-'[7]5.Closing Stock &amp; W Capital'!$D$15))+(E99*'[7]5.Closing Stock &amp; W Capital'!$D$15))*$C$152*G$124</f>
        <v>0</v>
      </c>
      <c r="H167" s="397">
        <f>((G99*(1-'[7]5.Closing Stock &amp; W Capital'!$D$15))+(F99*'[7]5.Closing Stock &amp; W Capital'!$D$15))*$C$152*H$124</f>
        <v>0</v>
      </c>
      <c r="I167" s="397">
        <f>((H99*(1-'[7]5.Closing Stock &amp; W Capital'!$D$15))+(G99*'[7]5.Closing Stock &amp; W Capital'!$D$15))*$C$152*I$124</f>
        <v>0</v>
      </c>
      <c r="J167" s="397">
        <f>((I99*(1-'[7]5.Closing Stock &amp; W Capital'!$D$15))+(H99*'[7]5.Closing Stock &amp; W Capital'!$D$15))*$C$152*J$124</f>
        <v>0</v>
      </c>
      <c r="K167" s="387"/>
      <c r="U167" s="387"/>
      <c r="V167" s="387"/>
      <c r="W167" s="387"/>
    </row>
    <row r="168" spans="1:23">
      <c r="A168" s="390">
        <f t="shared" si="16"/>
        <v>0</v>
      </c>
      <c r="B168" s="390"/>
      <c r="C168" s="397"/>
      <c r="D168" s="397">
        <f>(C100*(1-'[7]5.Closing Stock &amp; W Capital'!$D$15))*$C168*D$124</f>
        <v>0</v>
      </c>
      <c r="E168" s="397">
        <f>((D100*(1-'[7]5.Closing Stock &amp; W Capital'!$D$15))+(C100*'[7]5.Closing Stock &amp; W Capital'!$D$15))*$C168*E$124</f>
        <v>0</v>
      </c>
      <c r="F168" s="397">
        <f>((E100*(1-'[7]5.Closing Stock &amp; W Capital'!$D$15))+(D100*'[7]5.Closing Stock &amp; W Capital'!$D$15))*$C$152*F$124</f>
        <v>0</v>
      </c>
      <c r="G168" s="397">
        <f>((F100*(1-'[7]5.Closing Stock &amp; W Capital'!$D$15))+(E100*'[7]5.Closing Stock &amp; W Capital'!$D$15))*$C$152*G$124</f>
        <v>0</v>
      </c>
      <c r="H168" s="397">
        <f>((G100*(1-'[7]5.Closing Stock &amp; W Capital'!$D$15))+(F100*'[7]5.Closing Stock &amp; W Capital'!$D$15))*$C$152*H$124</f>
        <v>0</v>
      </c>
      <c r="I168" s="397">
        <f>((H100*(1-'[7]5.Closing Stock &amp; W Capital'!$D$15))+(G100*'[7]5.Closing Stock &amp; W Capital'!$D$15))*$C$152*I$124</f>
        <v>0</v>
      </c>
      <c r="J168" s="397">
        <f>((I100*(1-'[7]5.Closing Stock &amp; W Capital'!$D$15))+(H100*'[7]5.Closing Stock &amp; W Capital'!$D$15))*$C$152*J$124</f>
        <v>0</v>
      </c>
      <c r="K168" s="387"/>
      <c r="U168" s="387"/>
      <c r="V168" s="387"/>
      <c r="W168" s="387"/>
    </row>
    <row r="169" spans="1:23">
      <c r="A169" s="390">
        <f t="shared" si="16"/>
        <v>0</v>
      </c>
      <c r="B169" s="390"/>
      <c r="C169" s="397"/>
      <c r="D169" s="397">
        <f>(C101*(1-'[7]5.Closing Stock &amp; W Capital'!$D$15))*$C169*D$124</f>
        <v>0</v>
      </c>
      <c r="E169" s="397">
        <f>((D101*(1-'[7]5.Closing Stock &amp; W Capital'!$D$15))+(C101*'[7]5.Closing Stock &amp; W Capital'!$D$15))*$C169*E$124</f>
        <v>0</v>
      </c>
      <c r="F169" s="397">
        <f>((E101*(1-'[7]5.Closing Stock &amp; W Capital'!$D$15))+(D101*'[7]5.Closing Stock &amp; W Capital'!$D$15))*$C$152*F$124</f>
        <v>0</v>
      </c>
      <c r="G169" s="397">
        <f>((F101*(1-'[7]5.Closing Stock &amp; W Capital'!$D$15))+(E101*'[7]5.Closing Stock &amp; W Capital'!$D$15))*$C$152*G$124</f>
        <v>0</v>
      </c>
      <c r="H169" s="397">
        <f>((G101*(1-'[7]5.Closing Stock &amp; W Capital'!$D$15))+(F101*'[7]5.Closing Stock &amp; W Capital'!$D$15))*$C$152*H$124</f>
        <v>0</v>
      </c>
      <c r="I169" s="397">
        <f>((H101*(1-'[7]5.Closing Stock &amp; W Capital'!$D$15))+(G101*'[7]5.Closing Stock &amp; W Capital'!$D$15))*$C$152*I$124</f>
        <v>0</v>
      </c>
      <c r="J169" s="397">
        <f>((I101*(1-'[7]5.Closing Stock &amp; W Capital'!$D$15))+(H101*'[7]5.Closing Stock &amp; W Capital'!$D$15))*$C$152*J$124</f>
        <v>0</v>
      </c>
      <c r="K169" s="387"/>
      <c r="U169" s="387"/>
      <c r="V169" s="387"/>
      <c r="W169" s="387"/>
    </row>
    <row r="170" spans="1:23">
      <c r="A170" s="390">
        <f t="shared" si="16"/>
        <v>0</v>
      </c>
      <c r="B170" s="390"/>
      <c r="C170" s="397"/>
      <c r="D170" s="397">
        <f>(C102*(1-'[7]5.Closing Stock &amp; W Capital'!$D$15))*$C170*D$124</f>
        <v>0</v>
      </c>
      <c r="E170" s="397">
        <f>((D102*(1-'[7]5.Closing Stock &amp; W Capital'!$D$15))+(C102*'[7]5.Closing Stock &amp; W Capital'!$D$15))*$C170*E$124</f>
        <v>0</v>
      </c>
      <c r="F170" s="397">
        <f>((E102*(1-'[7]5.Closing Stock &amp; W Capital'!$D$15))+(D102*'[7]5.Closing Stock &amp; W Capital'!$D$15))*$C$152*F$124</f>
        <v>0</v>
      </c>
      <c r="G170" s="397">
        <f>((F102*(1-'[7]5.Closing Stock &amp; W Capital'!$D$15))+(E102*'[7]5.Closing Stock &amp; W Capital'!$D$15))*$C$152*G$124</f>
        <v>0</v>
      </c>
      <c r="H170" s="397">
        <f>((G102*(1-'[7]5.Closing Stock &amp; W Capital'!$D$15))+(F102*'[7]5.Closing Stock &amp; W Capital'!$D$15))*$C$152*H$124</f>
        <v>0</v>
      </c>
      <c r="I170" s="397">
        <f>((H102*(1-'[7]5.Closing Stock &amp; W Capital'!$D$15))+(G102*'[7]5.Closing Stock &amp; W Capital'!$D$15))*$C$152*I$124</f>
        <v>0</v>
      </c>
      <c r="J170" s="397">
        <f>((I102*(1-'[7]5.Closing Stock &amp; W Capital'!$D$15))+(H102*'[7]5.Closing Stock &amp; W Capital'!$D$15))*$C$152*J$124</f>
        <v>0</v>
      </c>
      <c r="K170" s="387"/>
      <c r="U170" s="387"/>
      <c r="V170" s="387"/>
      <c r="W170" s="387"/>
    </row>
    <row r="171" spans="1:23">
      <c r="A171" s="390">
        <f t="shared" si="16"/>
        <v>0</v>
      </c>
      <c r="B171" s="390"/>
      <c r="C171" s="397"/>
      <c r="D171" s="397">
        <f>(C103*(1-'[7]5.Closing Stock &amp; W Capital'!$D$15))*$C171*D$124</f>
        <v>0</v>
      </c>
      <c r="E171" s="397">
        <f>((D103*(1-'[7]5.Closing Stock &amp; W Capital'!$D$15))+(C103*'[7]5.Closing Stock &amp; W Capital'!$D$15))*$C171*E$124</f>
        <v>0</v>
      </c>
      <c r="F171" s="397">
        <f>((E103*(1-'[7]5.Closing Stock &amp; W Capital'!$D$15))+(D103*'[7]5.Closing Stock &amp; W Capital'!$D$15))*$C$152*F$124</f>
        <v>0</v>
      </c>
      <c r="G171" s="397">
        <f>((F103*(1-'[7]5.Closing Stock &amp; W Capital'!$D$15))+(E103*'[7]5.Closing Stock &amp; W Capital'!$D$15))*$C$152*G$124</f>
        <v>0</v>
      </c>
      <c r="H171" s="397">
        <f>((G103*(1-'[7]5.Closing Stock &amp; W Capital'!$D$15))+(F103*'[7]5.Closing Stock &amp; W Capital'!$D$15))*$C$152*H$124</f>
        <v>0</v>
      </c>
      <c r="I171" s="397">
        <f>((H103*(1-'[7]5.Closing Stock &amp; W Capital'!$D$15))+(G103*'[7]5.Closing Stock &amp; W Capital'!$D$15))*$C$152*I$124</f>
        <v>0</v>
      </c>
      <c r="J171" s="397">
        <f>((I103*(1-'[7]5.Closing Stock &amp; W Capital'!$D$15))+(H103*'[7]5.Closing Stock &amp; W Capital'!$D$15))*$C$152*J$124</f>
        <v>0</v>
      </c>
      <c r="K171" s="387"/>
      <c r="U171" s="387"/>
      <c r="V171" s="387"/>
      <c r="W171" s="387"/>
    </row>
    <row r="172" spans="1:23">
      <c r="A172" s="390">
        <f t="shared" si="16"/>
        <v>0</v>
      </c>
      <c r="B172" s="390"/>
      <c r="C172" s="397"/>
      <c r="D172" s="397">
        <f>(C104*(1-'[7]5.Closing Stock &amp; W Capital'!$D$15))*$C172*D$124</f>
        <v>0</v>
      </c>
      <c r="E172" s="397">
        <f>((D104*(1-'[7]5.Closing Stock &amp; W Capital'!$D$15))+(C104*'[7]5.Closing Stock &amp; W Capital'!$D$15))*$C172*E$124</f>
        <v>0</v>
      </c>
      <c r="F172" s="397">
        <f>((E104*(1-'[7]5.Closing Stock &amp; W Capital'!$D$15))+(D104*'[7]5.Closing Stock &amp; W Capital'!$D$15))*$C$152*F$124</f>
        <v>0</v>
      </c>
      <c r="G172" s="397">
        <f>((F104*(1-'[7]5.Closing Stock &amp; W Capital'!$D$15))+(E104*'[7]5.Closing Stock &amp; W Capital'!$D$15))*$C$152*G$124</f>
        <v>0</v>
      </c>
      <c r="H172" s="397">
        <f>((G104*(1-'[7]5.Closing Stock &amp; W Capital'!$D$15))+(F104*'[7]5.Closing Stock &amp; W Capital'!$D$15))*$C$152*H$124</f>
        <v>0</v>
      </c>
      <c r="I172" s="397">
        <f>((H104*(1-'[7]5.Closing Stock &amp; W Capital'!$D$15))+(G104*'[7]5.Closing Stock &amp; W Capital'!$D$15))*$C$152*I$124</f>
        <v>0</v>
      </c>
      <c r="J172" s="397">
        <f>((I104*(1-'[7]5.Closing Stock &amp; W Capital'!$D$15))+(H104*'[7]5.Closing Stock &amp; W Capital'!$D$15))*$C$152*J$124</f>
        <v>0</v>
      </c>
      <c r="K172" s="387"/>
      <c r="U172" s="387"/>
      <c r="V172" s="387"/>
      <c r="W172" s="387"/>
    </row>
    <row r="173" spans="1:23">
      <c r="A173" s="390">
        <f t="shared" si="16"/>
        <v>0</v>
      </c>
      <c r="B173" s="390"/>
      <c r="C173" s="397"/>
      <c r="D173" s="397">
        <f>(C105*(1-'[7]5.Closing Stock &amp; W Capital'!$D$15))*$C173*D$124</f>
        <v>0</v>
      </c>
      <c r="E173" s="397">
        <f>((D105*(1-'[7]5.Closing Stock &amp; W Capital'!$D$15))+(C105*'[7]5.Closing Stock &amp; W Capital'!$D$15))*$C173*E$124</f>
        <v>0</v>
      </c>
      <c r="F173" s="397">
        <f>((E105*(1-'[7]5.Closing Stock &amp; W Capital'!$D$15))+(D105*'[7]5.Closing Stock &amp; W Capital'!$D$15))*$C$152*F$124</f>
        <v>0</v>
      </c>
      <c r="G173" s="397">
        <f>((F105*(1-'[7]5.Closing Stock &amp; W Capital'!$D$15))+(E105*'[7]5.Closing Stock &amp; W Capital'!$D$15))*$C$152*G$124</f>
        <v>0</v>
      </c>
      <c r="H173" s="397">
        <f>((G105*(1-'[7]5.Closing Stock &amp; W Capital'!$D$15))+(F105*'[7]5.Closing Stock &amp; W Capital'!$D$15))*$C$152*H$124</f>
        <v>0</v>
      </c>
      <c r="I173" s="397">
        <f>((H105*(1-'[7]5.Closing Stock &amp; W Capital'!$D$15))+(G105*'[7]5.Closing Stock &amp; W Capital'!$D$15))*$C$152*I$124</f>
        <v>0</v>
      </c>
      <c r="J173" s="397">
        <f>((I105*(1-'[7]5.Closing Stock &amp; W Capital'!$D$15))+(H105*'[7]5.Closing Stock &amp; W Capital'!$D$15))*$C$152*J$124</f>
        <v>0</v>
      </c>
      <c r="K173" s="387"/>
      <c r="U173" s="387"/>
      <c r="V173" s="387"/>
      <c r="W173" s="387"/>
    </row>
    <row r="174" spans="1:23">
      <c r="A174" s="390">
        <f t="shared" si="16"/>
        <v>0</v>
      </c>
      <c r="B174" s="390"/>
      <c r="C174" s="397"/>
      <c r="D174" s="397">
        <f>(C106*(1-'[7]5.Closing Stock &amp; W Capital'!$D$15))*$C174*D$124</f>
        <v>0</v>
      </c>
      <c r="E174" s="397">
        <f>((D106*(1-'[7]5.Closing Stock &amp; W Capital'!$D$15))+(C106*'[7]5.Closing Stock &amp; W Capital'!$D$15))*$C174*E$124</f>
        <v>0</v>
      </c>
      <c r="F174" s="397">
        <f>((E106*(1-'[7]5.Closing Stock &amp; W Capital'!$D$15))+(D106*'[7]5.Closing Stock &amp; W Capital'!$D$15))*$C$152*F$124</f>
        <v>0</v>
      </c>
      <c r="G174" s="397">
        <f>((F106*(1-'[7]5.Closing Stock &amp; W Capital'!$D$15))+(E106*'[7]5.Closing Stock &amp; W Capital'!$D$15))*$C$152*G$124</f>
        <v>0</v>
      </c>
      <c r="H174" s="397">
        <f>((G106*(1-'[7]5.Closing Stock &amp; W Capital'!$D$15))+(F106*'[7]5.Closing Stock &amp; W Capital'!$D$15))*$C$152*H$124</f>
        <v>0</v>
      </c>
      <c r="I174" s="397">
        <f>((H106*(1-'[7]5.Closing Stock &amp; W Capital'!$D$15))+(G106*'[7]5.Closing Stock &amp; W Capital'!$D$15))*$C$152*I$124</f>
        <v>0</v>
      </c>
      <c r="J174" s="397">
        <f>((I106*(1-'[7]5.Closing Stock &amp; W Capital'!$D$15))+(H106*'[7]5.Closing Stock &amp; W Capital'!$D$15))*$C$152*J$124</f>
        <v>0</v>
      </c>
      <c r="K174" s="387"/>
      <c r="U174" s="387"/>
      <c r="V174" s="387"/>
      <c r="W174" s="387"/>
    </row>
    <row r="175" spans="1:23">
      <c r="A175" s="390" t="str">
        <f t="shared" si="16"/>
        <v>Oranges</v>
      </c>
      <c r="B175" s="390"/>
      <c r="C175" s="397"/>
      <c r="D175" s="397">
        <f>(C107*(1-'[7]5.Closing Stock &amp; W Capital'!$D$15))*$C175*D$124</f>
        <v>0</v>
      </c>
      <c r="E175" s="397">
        <f>((D107*(1-'[7]5.Closing Stock &amp; W Capital'!$D$15))+(C107*'[7]5.Closing Stock &amp; W Capital'!$D$15))*$C175*E$124</f>
        <v>0</v>
      </c>
      <c r="F175" s="397">
        <f>((E107*(1-'[7]5.Closing Stock &amp; W Capital'!$D$15))+(D107*'[7]5.Closing Stock &amp; W Capital'!$D$15))*$C$152*F$124</f>
        <v>0</v>
      </c>
      <c r="G175" s="397">
        <f>((F107*(1-'[7]5.Closing Stock &amp; W Capital'!$D$15))+(E107*'[7]5.Closing Stock &amp; W Capital'!$D$15))*$C$152*G$124</f>
        <v>0</v>
      </c>
      <c r="H175" s="397">
        <f>((G107*(1-'[7]5.Closing Stock &amp; W Capital'!$D$15))+(F107*'[7]5.Closing Stock &amp; W Capital'!$D$15))*$C$152*H$124</f>
        <v>0</v>
      </c>
      <c r="I175" s="397">
        <f>((H107*(1-'[7]5.Closing Stock &amp; W Capital'!$D$15))+(G107*'[7]5.Closing Stock &amp; W Capital'!$D$15))*$C$152*I$124</f>
        <v>0</v>
      </c>
      <c r="J175" s="397">
        <f>((I107*(1-'[7]5.Closing Stock &amp; W Capital'!$D$15))+(H107*'[7]5.Closing Stock &amp; W Capital'!$D$15))*$C$152*J$124</f>
        <v>0</v>
      </c>
      <c r="K175" s="387"/>
      <c r="U175" s="387"/>
      <c r="V175" s="387"/>
      <c r="W175" s="387"/>
    </row>
    <row r="176" spans="1:23">
      <c r="A176" s="390" t="str">
        <f t="shared" si="16"/>
        <v>Pomegranate</v>
      </c>
      <c r="B176" s="390"/>
      <c r="C176" s="397"/>
      <c r="D176" s="397">
        <f>(C108*(1-'[7]5.Closing Stock &amp; W Capital'!$D$15))*$C176*D$124</f>
        <v>0</v>
      </c>
      <c r="E176" s="397">
        <f>((D108*(1-'[7]5.Closing Stock &amp; W Capital'!$D$15))+(C108*'[7]5.Closing Stock &amp; W Capital'!$D$15))*$C176*E$124</f>
        <v>0</v>
      </c>
      <c r="F176" s="397">
        <f>((E108*(1-'[7]5.Closing Stock &amp; W Capital'!$D$15))+(D108*'[7]5.Closing Stock &amp; W Capital'!$D$15))*$C$152*F$124</f>
        <v>0</v>
      </c>
      <c r="G176" s="397">
        <f>((F108*(1-'[7]5.Closing Stock &amp; W Capital'!$D$15))+(E108*'[7]5.Closing Stock &amp; W Capital'!$D$15))*$C$152*G$124</f>
        <v>0</v>
      </c>
      <c r="H176" s="397">
        <f>((G108*(1-'[7]5.Closing Stock &amp; W Capital'!$D$15))+(F108*'[7]5.Closing Stock &amp; W Capital'!$D$15))*$C$152*H$124</f>
        <v>0</v>
      </c>
      <c r="I176" s="397">
        <f>((H108*(1-'[7]5.Closing Stock &amp; W Capital'!$D$15))+(G108*'[7]5.Closing Stock &amp; W Capital'!$D$15))*$C$152*I$124</f>
        <v>0</v>
      </c>
      <c r="J176" s="397">
        <f>((I108*(1-'[7]5.Closing Stock &amp; W Capital'!$D$15))+(H108*'[7]5.Closing Stock &amp; W Capital'!$D$15))*$C$152*J$124</f>
        <v>0</v>
      </c>
      <c r="K176" s="387"/>
      <c r="U176" s="387"/>
      <c r="V176" s="387"/>
      <c r="W176" s="387"/>
    </row>
    <row r="177" spans="1:23">
      <c r="A177" s="390">
        <f t="shared" si="16"/>
        <v>0</v>
      </c>
      <c r="B177" s="390"/>
      <c r="C177" s="397"/>
      <c r="D177" s="397">
        <f>(C109*(1-'[7]5.Closing Stock &amp; W Capital'!$D$15))*$C177*D$124</f>
        <v>0</v>
      </c>
      <c r="E177" s="397">
        <f>((D109*(1-'[7]5.Closing Stock &amp; W Capital'!$D$15))+(C109*'[7]5.Closing Stock &amp; W Capital'!$D$15))*$C177*E$124</f>
        <v>0</v>
      </c>
      <c r="F177" s="397">
        <f>((E109*(1-'[7]5.Closing Stock &amp; W Capital'!$D$15))+(D109*'[7]5.Closing Stock &amp; W Capital'!$D$15))*$C$152*F$124</f>
        <v>0</v>
      </c>
      <c r="G177" s="397">
        <f>((F109*(1-'[7]5.Closing Stock &amp; W Capital'!$D$15))+(E109*'[7]5.Closing Stock &amp; W Capital'!$D$15))*$C$152*G$124</f>
        <v>0</v>
      </c>
      <c r="H177" s="397">
        <f>((G109*(1-'[7]5.Closing Stock &amp; W Capital'!$D$15))+(F109*'[7]5.Closing Stock &amp; W Capital'!$D$15))*$C$152*H$124</f>
        <v>0</v>
      </c>
      <c r="I177" s="397">
        <f>((H109*(1-'[7]5.Closing Stock &amp; W Capital'!$D$15))+(G109*'[7]5.Closing Stock &amp; W Capital'!$D$15))*$C$152*I$124</f>
        <v>0</v>
      </c>
      <c r="J177" s="397">
        <f>((I109*(1-'[7]5.Closing Stock &amp; W Capital'!$D$15))+(H109*'[7]5.Closing Stock &amp; W Capital'!$D$15))*$C$152*J$124</f>
        <v>0</v>
      </c>
      <c r="K177" s="387"/>
      <c r="U177" s="387"/>
      <c r="V177" s="387"/>
      <c r="W177" s="387"/>
    </row>
    <row r="178" spans="1:23">
      <c r="A178" s="390">
        <f t="shared" si="16"/>
        <v>0</v>
      </c>
      <c r="B178" s="390"/>
      <c r="C178" s="397"/>
      <c r="D178" s="397">
        <f>(C110*(1-'[7]5.Closing Stock &amp; W Capital'!$D$15))*$C178*D$124</f>
        <v>0</v>
      </c>
      <c r="E178" s="397">
        <f>((D110*(1-'[7]5.Closing Stock &amp; W Capital'!$D$15))+(C110*'[7]5.Closing Stock &amp; W Capital'!$D$15))*$C178*E$124</f>
        <v>0</v>
      </c>
      <c r="F178" s="397">
        <f>((E110*(1-'[7]5.Closing Stock &amp; W Capital'!$D$15))+(D110*'[7]5.Closing Stock &amp; W Capital'!$D$15))*$C$152*F$124</f>
        <v>0</v>
      </c>
      <c r="G178" s="397">
        <f>((F110*(1-'[7]5.Closing Stock &amp; W Capital'!$D$15))+(E110*'[7]5.Closing Stock &amp; W Capital'!$D$15))*$C$152*G$124</f>
        <v>0</v>
      </c>
      <c r="H178" s="397">
        <f>((G110*(1-'[7]5.Closing Stock &amp; W Capital'!$D$15))+(F110*'[7]5.Closing Stock &amp; W Capital'!$D$15))*$C$152*H$124</f>
        <v>0</v>
      </c>
      <c r="I178" s="397">
        <f>((H110*(1-'[7]5.Closing Stock &amp; W Capital'!$D$15))+(G110*'[7]5.Closing Stock &amp; W Capital'!$D$15))*$C$152*I$124</f>
        <v>0</v>
      </c>
      <c r="J178" s="397">
        <f>((I110*(1-'[7]5.Closing Stock &amp; W Capital'!$D$15))+(H110*'[7]5.Closing Stock &amp; W Capital'!$D$15))*$C$152*J$124</f>
        <v>0</v>
      </c>
      <c r="K178" s="387"/>
      <c r="U178" s="387"/>
      <c r="V178" s="387"/>
      <c r="W178" s="387"/>
    </row>
    <row r="179" spans="1:23">
      <c r="A179" s="390">
        <f t="shared" si="16"/>
        <v>0</v>
      </c>
      <c r="B179" s="390"/>
      <c r="C179" s="397"/>
      <c r="D179" s="397"/>
      <c r="E179" s="397"/>
      <c r="F179" s="397"/>
      <c r="G179" s="397"/>
      <c r="H179" s="397"/>
      <c r="I179" s="397"/>
      <c r="J179" s="397"/>
      <c r="K179" s="387"/>
      <c r="U179" s="387"/>
      <c r="V179" s="387"/>
      <c r="W179" s="387"/>
    </row>
    <row r="180" spans="1:23">
      <c r="A180" s="390"/>
      <c r="B180" s="390"/>
      <c r="C180" s="397"/>
      <c r="D180" s="397"/>
      <c r="E180" s="397"/>
      <c r="F180" s="397"/>
      <c r="G180" s="397"/>
      <c r="H180" s="397"/>
      <c r="I180" s="397"/>
      <c r="J180" s="397"/>
      <c r="K180" s="387"/>
      <c r="U180" s="387"/>
      <c r="V180" s="387"/>
      <c r="W180" s="387"/>
    </row>
    <row r="181" spans="1:23">
      <c r="A181" s="390" t="s">
        <v>284</v>
      </c>
      <c r="B181" s="390"/>
      <c r="C181" s="397"/>
      <c r="D181" s="397"/>
      <c r="E181" s="397"/>
      <c r="F181" s="397"/>
      <c r="G181" s="397"/>
      <c r="H181" s="397"/>
      <c r="I181" s="397"/>
      <c r="J181" s="397"/>
      <c r="K181" s="387"/>
      <c r="U181" s="387"/>
      <c r="V181" s="387"/>
      <c r="W181" s="387"/>
    </row>
    <row r="182" spans="1:23">
      <c r="A182" s="390" t="s">
        <v>392</v>
      </c>
      <c r="B182" s="390"/>
      <c r="C182" s="397">
        <f>350/50</f>
        <v>7</v>
      </c>
      <c r="D182" s="397">
        <f>(C114*(1-'[7]5.Closing Stock &amp; W Capital'!$D$15))*$C$182*D124</f>
        <v>0</v>
      </c>
      <c r="E182" s="397">
        <f>((D114*(1-'[7]5.Closing Stock &amp; W Capital'!$D$15))+(C114*'[7]5.Closing Stock &amp; W Capital'!$D$15))*$C$182*E124</f>
        <v>0</v>
      </c>
      <c r="F182" s="397">
        <f>((E114*(1-'[7]5.Closing Stock &amp; W Capital'!$D$15))+(D114*'[7]5.Closing Stock &amp; W Capital'!$D$15))*$C$182*F124</f>
        <v>0</v>
      </c>
      <c r="G182" s="397">
        <f>((F114*(1-'[7]5.Closing Stock &amp; W Capital'!$D$15))+(E114*'[7]5.Closing Stock &amp; W Capital'!$D$15))*$C$182*G124</f>
        <v>0</v>
      </c>
      <c r="H182" s="397">
        <f>((G114*(1-'[7]5.Closing Stock &amp; W Capital'!$D$15))+(F114*'[7]5.Closing Stock &amp; W Capital'!$D$15))*$C$182*H124</f>
        <v>0</v>
      </c>
      <c r="I182" s="397">
        <f>((H114*(1-'[7]5.Closing Stock &amp; W Capital'!$D$15))+(G114*'[7]5.Closing Stock &amp; W Capital'!$D$15))*$C$182*I124</f>
        <v>0</v>
      </c>
      <c r="J182" s="397">
        <f>((I114*(1-'[7]5.Closing Stock &amp; W Capital'!$D$15))+(H114*'[7]5.Closing Stock &amp; W Capital'!$D$15))*$C$182*J124</f>
        <v>0</v>
      </c>
      <c r="K182" s="387"/>
      <c r="U182" s="387"/>
      <c r="V182" s="387"/>
      <c r="W182" s="387"/>
    </row>
    <row r="183" spans="1:23">
      <c r="A183" s="390" t="s">
        <v>178</v>
      </c>
      <c r="B183" s="390"/>
      <c r="C183" s="397">
        <v>8</v>
      </c>
      <c r="D183" s="397">
        <f>(C115*(1-'[7]5.Closing Stock &amp; W Capital'!$D$15))*$C$183*D124</f>
        <v>0</v>
      </c>
      <c r="E183" s="397">
        <f>((D115*(1-'[7]5.Closing Stock &amp; W Capital'!$D$15))+(C115*'[7]5.Closing Stock &amp; W Capital'!$D$15))*$C$183*E124</f>
        <v>0</v>
      </c>
      <c r="F183" s="397">
        <f>((E115*(1-'[7]5.Closing Stock &amp; W Capital'!$D$15))+(D115*'[7]5.Closing Stock &amp; W Capital'!$D$15))*$C$183*F124</f>
        <v>0</v>
      </c>
      <c r="G183" s="397">
        <f>((F115*(1-'[7]5.Closing Stock &amp; W Capital'!$D$15))+(E115*'[7]5.Closing Stock &amp; W Capital'!$D$15))*$C$183*G124</f>
        <v>0</v>
      </c>
      <c r="H183" s="397">
        <f>((G115*(1-'[7]5.Closing Stock &amp; W Capital'!$D$15))+(F115*'[7]5.Closing Stock &amp; W Capital'!$D$15))*$C$183*H124</f>
        <v>0</v>
      </c>
      <c r="I183" s="397">
        <f>((H115*(1-'[7]5.Closing Stock &amp; W Capital'!$D$15))+(G115*'[7]5.Closing Stock &amp; W Capital'!$D$15))*$C$183*I124</f>
        <v>0</v>
      </c>
      <c r="J183" s="397">
        <f>((I115*(1-'[7]5.Closing Stock &amp; W Capital'!$D$15))+(H115*'[7]5.Closing Stock &amp; W Capital'!$D$15))*$C$183*J124</f>
        <v>0</v>
      </c>
      <c r="K183" s="387"/>
      <c r="U183" s="387"/>
      <c r="V183" s="387"/>
      <c r="W183" s="387"/>
    </row>
    <row r="184" spans="1:23">
      <c r="A184" s="390" t="s">
        <v>180</v>
      </c>
      <c r="B184" s="390"/>
      <c r="C184" s="397">
        <v>30</v>
      </c>
      <c r="D184" s="397">
        <f>(C116*(1-'[7]5.Closing Stock &amp; W Capital'!$D$15))*$C$184*D124</f>
        <v>0</v>
      </c>
      <c r="E184" s="397">
        <f>((D116*(1-'[7]5.Closing Stock &amp; W Capital'!$D$15))+(C116*'[7]5.Closing Stock &amp; W Capital'!$D$15))*$C$184*E124</f>
        <v>0</v>
      </c>
      <c r="F184" s="397">
        <f>((E116*(1-'[7]5.Closing Stock &amp; W Capital'!$D$15))+(D116*'[7]5.Closing Stock &amp; W Capital'!$D$15))*$C$184*F124</f>
        <v>0</v>
      </c>
      <c r="G184" s="397">
        <f>((F116*(1-'[7]5.Closing Stock &amp; W Capital'!$D$15))+(E116*'[7]5.Closing Stock &amp; W Capital'!$D$15))*$C$184*G124</f>
        <v>0</v>
      </c>
      <c r="H184" s="397">
        <f>((G116*(1-'[7]5.Closing Stock &amp; W Capital'!$D$15))+(F116*'[7]5.Closing Stock &amp; W Capital'!$D$15))*$C$184*H124</f>
        <v>0</v>
      </c>
      <c r="I184" s="397">
        <f>((H116*(1-'[7]5.Closing Stock &amp; W Capital'!$D$15))+(G116*'[7]5.Closing Stock &amp; W Capital'!$D$15))*$C$184*I124</f>
        <v>0</v>
      </c>
      <c r="J184" s="397">
        <f>((I116*(1-'[7]5.Closing Stock &amp; W Capital'!$D$15))+(H116*'[7]5.Closing Stock &amp; W Capital'!$D$15))*$C$184*J124</f>
        <v>0</v>
      </c>
      <c r="K184" s="387"/>
      <c r="U184" s="387"/>
      <c r="V184" s="387"/>
      <c r="W184" s="387"/>
    </row>
    <row r="185" spans="1:23">
      <c r="A185" s="390"/>
      <c r="B185" s="390"/>
      <c r="C185" s="397"/>
      <c r="D185" s="397"/>
      <c r="E185" s="397"/>
      <c r="F185" s="397"/>
      <c r="G185" s="397"/>
      <c r="H185" s="397"/>
      <c r="I185" s="397"/>
      <c r="J185" s="397"/>
      <c r="K185" s="387"/>
      <c r="U185" s="387"/>
      <c r="V185" s="387"/>
      <c r="W185" s="387"/>
    </row>
    <row r="186" spans="1:23">
      <c r="A186" s="390" t="s">
        <v>179</v>
      </c>
      <c r="B186" s="390"/>
      <c r="C186" s="397"/>
      <c r="D186" s="397"/>
      <c r="E186" s="397"/>
      <c r="F186" s="397"/>
      <c r="G186" s="397"/>
      <c r="H186" s="397"/>
      <c r="I186" s="397"/>
      <c r="J186" s="397"/>
      <c r="K186" s="387"/>
      <c r="U186" s="387"/>
      <c r="V186" s="387"/>
      <c r="W186" s="387"/>
    </row>
    <row r="187" spans="1:23">
      <c r="A187" s="390" t="s">
        <v>183</v>
      </c>
      <c r="B187" s="390"/>
      <c r="C187" s="397">
        <v>3000</v>
      </c>
      <c r="D187" s="397">
        <f>(C118*(1-'[7]5.Closing Stock &amp; W Capital'!$D$15))*$C$187*D124</f>
        <v>0</v>
      </c>
      <c r="E187" s="397">
        <f>((D118*(1-'[7]5.Closing Stock &amp; W Capital'!$D$15))+(C118*'[7]5.Closing Stock &amp; W Capital'!$D$15))*$C$187*E124</f>
        <v>0</v>
      </c>
      <c r="F187" s="397">
        <f>((E118*(1-'[7]5.Closing Stock &amp; W Capital'!$D$15))+(D118*'[7]5.Closing Stock &amp; W Capital'!$D$15))*$C$187*F124</f>
        <v>0</v>
      </c>
      <c r="G187" s="397">
        <f>((F118*(1-'[7]5.Closing Stock &amp; W Capital'!$D$15))+(E118*'[7]5.Closing Stock &amp; W Capital'!$D$15))*$C$187*G124</f>
        <v>0</v>
      </c>
      <c r="H187" s="397">
        <f>((G118*(1-'[7]5.Closing Stock &amp; W Capital'!$D$15))+(F118*'[7]5.Closing Stock &amp; W Capital'!$D$15))*$C$187*H124</f>
        <v>0</v>
      </c>
      <c r="I187" s="397">
        <f>((H118*(1-'[7]5.Closing Stock &amp; W Capital'!$D$15))+(G118*'[7]5.Closing Stock &amp; W Capital'!$D$15))*$C$187*I124</f>
        <v>0</v>
      </c>
      <c r="J187" s="397">
        <f>((I118*(1-'[7]5.Closing Stock &amp; W Capital'!$D$15))+(H118*'[7]5.Closing Stock &amp; W Capital'!$D$15))*$C$187*J124</f>
        <v>0</v>
      </c>
      <c r="K187" s="387"/>
      <c r="U187" s="399"/>
      <c r="V187" s="399"/>
      <c r="W187" s="399"/>
    </row>
    <row r="188" spans="1:23">
      <c r="A188" s="390" t="s">
        <v>184</v>
      </c>
      <c r="B188" s="390"/>
      <c r="C188" s="397">
        <v>2200</v>
      </c>
      <c r="D188" s="397">
        <f>(C119*(1-'[7]5.Closing Stock &amp; W Capital'!$D$15))*$C$188*D124</f>
        <v>0</v>
      </c>
      <c r="E188" s="397">
        <f>((D119*(1-'[7]5.Closing Stock &amp; W Capital'!$D$15))+(C119*'[7]5.Closing Stock &amp; W Capital'!$D$15))*$C$188*E124</f>
        <v>0</v>
      </c>
      <c r="F188" s="397">
        <f>((E119*(1-'[7]5.Closing Stock &amp; W Capital'!$D$15))+(D119*'[7]5.Closing Stock &amp; W Capital'!$D$15))*$C$188*F124</f>
        <v>0</v>
      </c>
      <c r="G188" s="397">
        <f>((F119*(1-'[7]5.Closing Stock &amp; W Capital'!$D$15))+(E119*'[7]5.Closing Stock &amp; W Capital'!$D$15))*$C$188*G124</f>
        <v>0</v>
      </c>
      <c r="H188" s="397">
        <f>((G119*(1-'[7]5.Closing Stock &amp; W Capital'!$D$15))+(F119*'[7]5.Closing Stock &amp; W Capital'!$D$15))*$C$188*H124</f>
        <v>0</v>
      </c>
      <c r="I188" s="397">
        <f>((H119*(1-'[7]5.Closing Stock &amp; W Capital'!$D$15))+(G119*'[7]5.Closing Stock &amp; W Capital'!$D$15))*$C$188*I124</f>
        <v>0</v>
      </c>
      <c r="J188" s="397">
        <f>((I119*(1-'[7]5.Closing Stock &amp; W Capital'!$D$15))+(H119*'[7]5.Closing Stock &amp; W Capital'!$D$15))*$C$188*J124</f>
        <v>0</v>
      </c>
      <c r="K188" s="387"/>
      <c r="U188" s="387"/>
      <c r="V188" s="387"/>
      <c r="W188" s="387"/>
    </row>
    <row r="189" spans="1:23">
      <c r="A189" s="390"/>
      <c r="B189" s="390"/>
      <c r="C189" s="397"/>
      <c r="D189" s="397"/>
      <c r="E189" s="397"/>
      <c r="F189" s="397"/>
      <c r="G189" s="397"/>
      <c r="H189" s="397"/>
      <c r="I189" s="397"/>
      <c r="J189" s="397"/>
      <c r="K189" s="387"/>
      <c r="U189" s="387"/>
      <c r="V189" s="387"/>
      <c r="W189" s="387"/>
    </row>
    <row r="190" spans="1:23">
      <c r="A190" s="390"/>
      <c r="B190" s="390"/>
      <c r="C190" s="397"/>
      <c r="D190" s="397"/>
      <c r="E190" s="397"/>
      <c r="F190" s="397"/>
      <c r="G190" s="397"/>
      <c r="H190" s="397"/>
      <c r="I190" s="397"/>
      <c r="J190" s="397"/>
      <c r="K190" s="387"/>
      <c r="U190" s="387"/>
      <c r="V190" s="387"/>
      <c r="W190" s="387"/>
    </row>
    <row r="191" spans="1:23">
      <c r="A191" s="388" t="s">
        <v>144</v>
      </c>
      <c r="B191" s="388"/>
      <c r="C191" s="400"/>
      <c r="D191" s="400">
        <f t="shared" ref="D191:J191" si="17">SUM(D130:D188)</f>
        <v>0</v>
      </c>
      <c r="E191" s="400">
        <f t="shared" si="17"/>
        <v>0</v>
      </c>
      <c r="F191" s="400">
        <f t="shared" si="17"/>
        <v>0</v>
      </c>
      <c r="G191" s="400">
        <f t="shared" si="17"/>
        <v>0</v>
      </c>
      <c r="H191" s="400">
        <f t="shared" si="17"/>
        <v>0</v>
      </c>
      <c r="I191" s="400">
        <f t="shared" si="17"/>
        <v>0</v>
      </c>
      <c r="J191" s="400">
        <f t="shared" si="17"/>
        <v>0</v>
      </c>
      <c r="K191" s="387"/>
      <c r="U191" s="387"/>
      <c r="V191" s="387"/>
      <c r="W191" s="387"/>
    </row>
    <row r="192" spans="1:23">
      <c r="A192" s="390"/>
      <c r="B192" s="390"/>
      <c r="C192" s="397"/>
      <c r="D192" s="397"/>
      <c r="E192" s="397"/>
      <c r="F192" s="397"/>
      <c r="G192" s="397"/>
      <c r="H192" s="397"/>
      <c r="I192" s="397"/>
      <c r="J192" s="397"/>
      <c r="K192" s="387"/>
      <c r="U192" s="387"/>
      <c r="V192" s="387"/>
      <c r="W192" s="387"/>
    </row>
    <row r="193" spans="1:23">
      <c r="A193" s="390"/>
      <c r="B193" s="390"/>
      <c r="C193" s="397"/>
      <c r="D193" s="397"/>
      <c r="E193" s="397"/>
      <c r="F193" s="397"/>
      <c r="G193" s="397"/>
      <c r="H193" s="397"/>
      <c r="I193" s="397"/>
      <c r="J193" s="397"/>
      <c r="K193" s="387"/>
      <c r="U193" s="387"/>
      <c r="V193" s="387"/>
      <c r="W193" s="387"/>
    </row>
    <row r="194" spans="1:23">
      <c r="A194" s="388" t="s">
        <v>143</v>
      </c>
      <c r="B194" s="388"/>
      <c r="C194" s="397"/>
      <c r="D194" s="397"/>
      <c r="E194" s="397"/>
      <c r="F194" s="397"/>
      <c r="G194" s="397"/>
      <c r="H194" s="397"/>
      <c r="I194" s="397"/>
      <c r="J194" s="397"/>
      <c r="K194" s="387"/>
      <c r="U194" s="387"/>
      <c r="V194" s="387"/>
      <c r="W194" s="387"/>
    </row>
    <row r="195" spans="1:23">
      <c r="A195" s="388" t="str">
        <f>A128</f>
        <v>Seeds (Rate/KG)</v>
      </c>
      <c r="B195" s="388"/>
      <c r="C195" s="397"/>
      <c r="D195" s="397"/>
      <c r="E195" s="397"/>
      <c r="F195" s="397"/>
      <c r="G195" s="397"/>
      <c r="H195" s="397"/>
      <c r="I195" s="397"/>
      <c r="J195" s="397"/>
      <c r="K195" s="387"/>
      <c r="U195" s="387"/>
      <c r="V195" s="387"/>
      <c r="W195" s="387"/>
    </row>
    <row r="196" spans="1:23">
      <c r="A196" s="387" t="s">
        <v>306</v>
      </c>
      <c r="B196" s="387"/>
      <c r="C196" s="387"/>
      <c r="D196" s="387"/>
      <c r="E196" s="387"/>
      <c r="F196" s="387"/>
      <c r="G196" s="387"/>
      <c r="H196" s="387"/>
      <c r="I196" s="387"/>
      <c r="J196" s="387"/>
      <c r="K196" s="387"/>
      <c r="U196" s="387"/>
      <c r="V196" s="387"/>
      <c r="W196" s="387"/>
    </row>
    <row r="197" spans="1:23">
      <c r="A197" s="390" t="str">
        <f t="shared" ref="A197:A238" si="18">A130</f>
        <v>Dhane</v>
      </c>
      <c r="B197" s="387"/>
      <c r="C197" s="397">
        <v>85</v>
      </c>
      <c r="D197" s="397">
        <f t="shared" ref="D197:J212" si="19">C62*$C197*D$124</f>
        <v>0</v>
      </c>
      <c r="E197" s="397">
        <f t="shared" si="19"/>
        <v>0</v>
      </c>
      <c r="F197" s="397">
        <f t="shared" si="19"/>
        <v>0</v>
      </c>
      <c r="G197" s="397">
        <f t="shared" si="19"/>
        <v>0</v>
      </c>
      <c r="H197" s="397">
        <f t="shared" si="19"/>
        <v>0</v>
      </c>
      <c r="I197" s="397">
        <f t="shared" si="19"/>
        <v>0</v>
      </c>
      <c r="J197" s="397">
        <f t="shared" si="19"/>
        <v>0</v>
      </c>
      <c r="K197" s="387"/>
      <c r="U197" s="387"/>
      <c r="V197" s="387"/>
      <c r="W197" s="387"/>
    </row>
    <row r="198" spans="1:23">
      <c r="A198" s="390" t="str">
        <f t="shared" si="18"/>
        <v>Mohri</v>
      </c>
      <c r="B198" s="390"/>
      <c r="C198" s="397">
        <v>75</v>
      </c>
      <c r="D198" s="397">
        <f t="shared" si="19"/>
        <v>0</v>
      </c>
      <c r="E198" s="397">
        <f t="shared" si="19"/>
        <v>0</v>
      </c>
      <c r="F198" s="397">
        <f t="shared" si="19"/>
        <v>0</v>
      </c>
      <c r="G198" s="397">
        <f t="shared" si="19"/>
        <v>0</v>
      </c>
      <c r="H198" s="397">
        <f t="shared" si="19"/>
        <v>0</v>
      </c>
      <c r="I198" s="397">
        <f t="shared" si="19"/>
        <v>0</v>
      </c>
      <c r="J198" s="397">
        <f t="shared" si="19"/>
        <v>0</v>
      </c>
      <c r="K198" s="387"/>
      <c r="U198" s="387"/>
      <c r="V198" s="387"/>
      <c r="W198" s="387"/>
    </row>
    <row r="199" spans="1:23">
      <c r="A199" s="390" t="str">
        <f t="shared" si="18"/>
        <v>Turmeric</v>
      </c>
      <c r="B199" s="390"/>
      <c r="C199" s="397">
        <v>57</v>
      </c>
      <c r="D199" s="397">
        <f t="shared" si="19"/>
        <v>0</v>
      </c>
      <c r="E199" s="397">
        <f t="shared" si="19"/>
        <v>0</v>
      </c>
      <c r="F199" s="397">
        <f t="shared" si="19"/>
        <v>0</v>
      </c>
      <c r="G199" s="397">
        <f t="shared" si="19"/>
        <v>0</v>
      </c>
      <c r="H199" s="397">
        <f t="shared" si="19"/>
        <v>0</v>
      </c>
      <c r="I199" s="397">
        <f t="shared" si="19"/>
        <v>0</v>
      </c>
      <c r="J199" s="397">
        <f t="shared" si="19"/>
        <v>0</v>
      </c>
      <c r="K199" s="387"/>
      <c r="U199" s="387"/>
      <c r="V199" s="387"/>
      <c r="W199" s="387"/>
    </row>
    <row r="200" spans="1:23">
      <c r="A200" s="390" t="str">
        <f t="shared" si="18"/>
        <v>Til</v>
      </c>
      <c r="B200" s="390"/>
      <c r="C200" s="397">
        <v>80</v>
      </c>
      <c r="D200" s="397">
        <f t="shared" si="19"/>
        <v>0</v>
      </c>
      <c r="E200" s="397">
        <f t="shared" si="19"/>
        <v>0</v>
      </c>
      <c r="F200" s="397">
        <f t="shared" si="19"/>
        <v>0</v>
      </c>
      <c r="G200" s="397">
        <f t="shared" si="19"/>
        <v>0</v>
      </c>
      <c r="H200" s="397">
        <f t="shared" si="19"/>
        <v>0</v>
      </c>
      <c r="I200" s="397">
        <f t="shared" si="19"/>
        <v>0</v>
      </c>
      <c r="J200" s="397">
        <f t="shared" si="19"/>
        <v>0</v>
      </c>
      <c r="K200" s="387"/>
      <c r="L200" s="387"/>
      <c r="M200" s="387"/>
      <c r="N200" s="387"/>
      <c r="O200" s="387"/>
      <c r="P200" s="387"/>
      <c r="Q200" s="387"/>
      <c r="R200" s="387"/>
      <c r="S200" s="387"/>
      <c r="T200" s="387"/>
      <c r="U200" s="387"/>
      <c r="V200" s="387"/>
      <c r="W200" s="387"/>
    </row>
    <row r="201" spans="1:23">
      <c r="A201" s="390" t="str">
        <f t="shared" si="18"/>
        <v>Javas</v>
      </c>
      <c r="B201" s="390"/>
      <c r="C201" s="397">
        <v>25</v>
      </c>
      <c r="D201" s="397">
        <f t="shared" si="19"/>
        <v>0</v>
      </c>
      <c r="E201" s="397">
        <f t="shared" si="19"/>
        <v>0</v>
      </c>
      <c r="F201" s="397">
        <f t="shared" si="19"/>
        <v>0</v>
      </c>
      <c r="G201" s="397">
        <f t="shared" si="19"/>
        <v>0</v>
      </c>
      <c r="H201" s="397">
        <f t="shared" si="19"/>
        <v>0</v>
      </c>
      <c r="I201" s="397">
        <f t="shared" si="19"/>
        <v>0</v>
      </c>
      <c r="J201" s="397">
        <f t="shared" si="19"/>
        <v>0</v>
      </c>
      <c r="K201" s="387"/>
      <c r="L201" s="387"/>
      <c r="M201" s="387"/>
      <c r="N201" s="387"/>
      <c r="O201" s="387"/>
      <c r="P201" s="387"/>
      <c r="Q201" s="387"/>
      <c r="R201" s="387"/>
      <c r="S201" s="387"/>
      <c r="T201" s="387"/>
      <c r="U201" s="387"/>
      <c r="V201" s="387"/>
      <c r="W201" s="387"/>
    </row>
    <row r="202" spans="1:23">
      <c r="A202" s="390">
        <f t="shared" si="18"/>
        <v>0</v>
      </c>
      <c r="B202" s="390"/>
      <c r="C202" s="397">
        <v>70</v>
      </c>
      <c r="D202" s="397">
        <f t="shared" si="19"/>
        <v>0</v>
      </c>
      <c r="E202" s="397">
        <f t="shared" si="19"/>
        <v>0</v>
      </c>
      <c r="F202" s="397">
        <f t="shared" si="19"/>
        <v>0</v>
      </c>
      <c r="G202" s="397">
        <f t="shared" si="19"/>
        <v>0</v>
      </c>
      <c r="H202" s="397">
        <f t="shared" si="19"/>
        <v>0</v>
      </c>
      <c r="I202" s="397">
        <f t="shared" si="19"/>
        <v>0</v>
      </c>
      <c r="J202" s="397">
        <f t="shared" si="19"/>
        <v>0</v>
      </c>
      <c r="K202" s="387"/>
      <c r="L202" s="387"/>
      <c r="M202" s="387"/>
      <c r="N202" s="387"/>
      <c r="O202" s="387"/>
      <c r="P202" s="387"/>
      <c r="Q202" s="387"/>
      <c r="R202" s="387"/>
      <c r="S202" s="387"/>
      <c r="T202" s="387"/>
      <c r="U202" s="387"/>
      <c r="V202" s="387"/>
      <c r="W202" s="387"/>
    </row>
    <row r="203" spans="1:23">
      <c r="A203" s="390">
        <f t="shared" si="18"/>
        <v>0</v>
      </c>
      <c r="B203" s="390"/>
      <c r="C203" s="397">
        <v>25</v>
      </c>
      <c r="D203" s="397">
        <f t="shared" si="19"/>
        <v>0</v>
      </c>
      <c r="E203" s="397">
        <f t="shared" si="19"/>
        <v>0</v>
      </c>
      <c r="F203" s="397">
        <f t="shared" si="19"/>
        <v>0</v>
      </c>
      <c r="G203" s="397">
        <f t="shared" si="19"/>
        <v>0</v>
      </c>
      <c r="H203" s="397">
        <f t="shared" si="19"/>
        <v>0</v>
      </c>
      <c r="I203" s="397">
        <f t="shared" si="19"/>
        <v>0</v>
      </c>
      <c r="J203" s="397">
        <f t="shared" si="19"/>
        <v>0</v>
      </c>
      <c r="K203" s="387"/>
      <c r="L203" s="387"/>
      <c r="M203" s="387"/>
      <c r="N203" s="387"/>
      <c r="O203" s="387"/>
      <c r="P203" s="387"/>
      <c r="Q203" s="387"/>
      <c r="R203" s="387"/>
      <c r="S203" s="387"/>
      <c r="T203" s="387"/>
      <c r="U203" s="387"/>
      <c r="V203" s="387"/>
      <c r="W203" s="387"/>
    </row>
    <row r="204" spans="1:23">
      <c r="A204" s="390">
        <f t="shared" si="18"/>
        <v>0</v>
      </c>
      <c r="B204" s="390"/>
      <c r="C204" s="397">
        <v>25</v>
      </c>
      <c r="D204" s="397">
        <f t="shared" si="19"/>
        <v>0</v>
      </c>
      <c r="E204" s="397">
        <f t="shared" si="19"/>
        <v>0</v>
      </c>
      <c r="F204" s="397">
        <f t="shared" si="19"/>
        <v>0</v>
      </c>
      <c r="G204" s="397">
        <f t="shared" si="19"/>
        <v>0</v>
      </c>
      <c r="H204" s="397">
        <f t="shared" si="19"/>
        <v>0</v>
      </c>
      <c r="I204" s="397">
        <f t="shared" si="19"/>
        <v>0</v>
      </c>
      <c r="J204" s="397">
        <f t="shared" si="19"/>
        <v>0</v>
      </c>
      <c r="K204" s="387"/>
      <c r="L204" s="387"/>
      <c r="M204" s="387"/>
      <c r="N204" s="387"/>
      <c r="O204" s="387"/>
      <c r="P204" s="387"/>
      <c r="Q204" s="387"/>
      <c r="R204" s="387"/>
      <c r="S204" s="387"/>
      <c r="T204" s="387"/>
      <c r="U204" s="387"/>
      <c r="V204" s="387"/>
      <c r="W204" s="387"/>
    </row>
    <row r="205" spans="1:23">
      <c r="A205" s="388" t="str">
        <f t="shared" si="18"/>
        <v>Rabi Crop</v>
      </c>
      <c r="B205" s="390"/>
      <c r="C205" s="397"/>
      <c r="D205" s="397">
        <f t="shared" si="19"/>
        <v>0</v>
      </c>
      <c r="E205" s="397">
        <f t="shared" si="19"/>
        <v>0</v>
      </c>
      <c r="F205" s="397">
        <f t="shared" si="19"/>
        <v>0</v>
      </c>
      <c r="G205" s="397">
        <f t="shared" si="19"/>
        <v>0</v>
      </c>
      <c r="H205" s="397">
        <f t="shared" si="19"/>
        <v>0</v>
      </c>
      <c r="I205" s="397">
        <f t="shared" si="19"/>
        <v>0</v>
      </c>
      <c r="J205" s="397">
        <f t="shared" si="19"/>
        <v>0</v>
      </c>
      <c r="K205" s="387"/>
      <c r="L205" s="387"/>
      <c r="M205" s="387"/>
      <c r="N205" s="387"/>
      <c r="O205" s="387"/>
      <c r="P205" s="387"/>
      <c r="Q205" s="387"/>
      <c r="R205" s="387"/>
      <c r="S205" s="387"/>
      <c r="T205" s="387"/>
      <c r="U205" s="387"/>
      <c r="V205" s="387"/>
      <c r="W205" s="387"/>
    </row>
    <row r="206" spans="1:23">
      <c r="A206" s="390" t="str">
        <f t="shared" si="18"/>
        <v>TUR</v>
      </c>
      <c r="B206" s="390"/>
      <c r="C206" s="397">
        <v>35</v>
      </c>
      <c r="D206" s="397">
        <f t="shared" si="19"/>
        <v>0</v>
      </c>
      <c r="E206" s="397">
        <f t="shared" si="19"/>
        <v>0</v>
      </c>
      <c r="F206" s="397">
        <f t="shared" si="19"/>
        <v>0</v>
      </c>
      <c r="G206" s="397">
        <f t="shared" si="19"/>
        <v>0</v>
      </c>
      <c r="H206" s="397">
        <f t="shared" si="19"/>
        <v>0</v>
      </c>
      <c r="I206" s="397">
        <f t="shared" si="19"/>
        <v>0</v>
      </c>
      <c r="J206" s="397">
        <f t="shared" si="19"/>
        <v>0</v>
      </c>
      <c r="K206" s="387"/>
      <c r="L206" s="387"/>
      <c r="M206" s="387"/>
      <c r="N206" s="387"/>
      <c r="O206" s="387"/>
      <c r="P206" s="387"/>
      <c r="Q206" s="387"/>
      <c r="R206" s="387"/>
      <c r="S206" s="387"/>
      <c r="T206" s="387"/>
      <c r="U206" s="387"/>
      <c r="V206" s="387"/>
      <c r="W206" s="387"/>
    </row>
    <row r="207" spans="1:23">
      <c r="A207" s="390" t="str">
        <f t="shared" si="18"/>
        <v>Udad</v>
      </c>
      <c r="B207" s="390"/>
      <c r="C207" s="397">
        <v>70</v>
      </c>
      <c r="D207" s="397">
        <f t="shared" si="19"/>
        <v>0</v>
      </c>
      <c r="E207" s="397">
        <f t="shared" si="19"/>
        <v>0</v>
      </c>
      <c r="F207" s="397">
        <f t="shared" si="19"/>
        <v>0</v>
      </c>
      <c r="G207" s="397">
        <f t="shared" si="19"/>
        <v>0</v>
      </c>
      <c r="H207" s="397">
        <f t="shared" si="19"/>
        <v>0</v>
      </c>
      <c r="I207" s="397">
        <f t="shared" si="19"/>
        <v>0</v>
      </c>
      <c r="J207" s="397">
        <f t="shared" si="19"/>
        <v>0</v>
      </c>
      <c r="K207" s="387"/>
      <c r="L207" s="387"/>
      <c r="M207" s="387"/>
      <c r="N207" s="387"/>
      <c r="O207" s="387"/>
      <c r="P207" s="387"/>
      <c r="Q207" s="387"/>
      <c r="R207" s="387"/>
      <c r="S207" s="387"/>
      <c r="T207" s="387"/>
      <c r="U207" s="387"/>
      <c r="V207" s="387"/>
      <c r="W207" s="387"/>
    </row>
    <row r="208" spans="1:23">
      <c r="A208" s="390" t="str">
        <f t="shared" si="18"/>
        <v>Bajra</v>
      </c>
      <c r="B208" s="390"/>
      <c r="C208" s="397">
        <v>25</v>
      </c>
      <c r="D208" s="397">
        <f t="shared" si="19"/>
        <v>0</v>
      </c>
      <c r="E208" s="397">
        <f t="shared" si="19"/>
        <v>0</v>
      </c>
      <c r="F208" s="397">
        <f t="shared" si="19"/>
        <v>0</v>
      </c>
      <c r="G208" s="397">
        <f t="shared" si="19"/>
        <v>0</v>
      </c>
      <c r="H208" s="397">
        <f t="shared" si="19"/>
        <v>0</v>
      </c>
      <c r="I208" s="397">
        <f t="shared" si="19"/>
        <v>0</v>
      </c>
      <c r="J208" s="397">
        <f t="shared" si="19"/>
        <v>0</v>
      </c>
      <c r="K208" s="387"/>
      <c r="L208" s="387"/>
      <c r="M208" s="387"/>
      <c r="N208" s="387"/>
      <c r="O208" s="387"/>
      <c r="P208" s="387"/>
      <c r="Q208" s="387"/>
      <c r="R208" s="387"/>
      <c r="S208" s="387"/>
      <c r="T208" s="387"/>
      <c r="U208" s="387"/>
      <c r="V208" s="387"/>
      <c r="W208" s="387"/>
    </row>
    <row r="209" spans="1:23">
      <c r="A209" s="390" t="str">
        <f t="shared" si="18"/>
        <v>Wheat</v>
      </c>
      <c r="B209" s="390"/>
      <c r="C209" s="397">
        <v>25</v>
      </c>
      <c r="D209" s="397">
        <f t="shared" si="19"/>
        <v>0</v>
      </c>
      <c r="E209" s="397">
        <f t="shared" si="19"/>
        <v>0</v>
      </c>
      <c r="F209" s="397">
        <f t="shared" si="19"/>
        <v>0</v>
      </c>
      <c r="G209" s="397">
        <f t="shared" si="19"/>
        <v>0</v>
      </c>
      <c r="H209" s="397">
        <f t="shared" si="19"/>
        <v>0</v>
      </c>
      <c r="I209" s="397">
        <f t="shared" si="19"/>
        <v>0</v>
      </c>
      <c r="J209" s="397">
        <f t="shared" si="19"/>
        <v>0</v>
      </c>
      <c r="K209" s="387"/>
      <c r="L209" s="387"/>
      <c r="M209" s="387"/>
      <c r="N209" s="387"/>
      <c r="O209" s="387"/>
      <c r="P209" s="387"/>
      <c r="Q209" s="387"/>
      <c r="R209" s="387"/>
      <c r="S209" s="387"/>
      <c r="T209" s="387"/>
      <c r="U209" s="387"/>
      <c r="V209" s="387"/>
      <c r="W209" s="387"/>
    </row>
    <row r="210" spans="1:23">
      <c r="A210" s="390" t="str">
        <f t="shared" si="18"/>
        <v>Methi</v>
      </c>
      <c r="B210" s="390"/>
      <c r="C210" s="397">
        <v>25</v>
      </c>
      <c r="D210" s="397">
        <f t="shared" si="19"/>
        <v>0</v>
      </c>
      <c r="E210" s="397">
        <f t="shared" si="19"/>
        <v>0</v>
      </c>
      <c r="F210" s="397">
        <f t="shared" si="19"/>
        <v>0</v>
      </c>
      <c r="G210" s="397">
        <f t="shared" si="19"/>
        <v>0</v>
      </c>
      <c r="H210" s="397">
        <f t="shared" si="19"/>
        <v>0</v>
      </c>
      <c r="I210" s="397">
        <f t="shared" si="19"/>
        <v>0</v>
      </c>
      <c r="J210" s="397">
        <f t="shared" si="19"/>
        <v>0</v>
      </c>
      <c r="K210" s="387"/>
      <c r="L210" s="387"/>
      <c r="M210" s="387"/>
      <c r="N210" s="387"/>
      <c r="O210" s="387"/>
      <c r="P210" s="387"/>
      <c r="Q210" s="387"/>
      <c r="R210" s="387"/>
      <c r="S210" s="387"/>
      <c r="T210" s="387"/>
      <c r="U210" s="387"/>
      <c r="V210" s="387"/>
      <c r="W210" s="387"/>
    </row>
    <row r="211" spans="1:23">
      <c r="A211" s="390">
        <f t="shared" si="18"/>
        <v>0</v>
      </c>
      <c r="B211" s="390"/>
      <c r="C211" s="397"/>
      <c r="D211" s="397">
        <f t="shared" si="19"/>
        <v>0</v>
      </c>
      <c r="E211" s="397">
        <f t="shared" si="19"/>
        <v>0</v>
      </c>
      <c r="F211" s="397">
        <f t="shared" si="19"/>
        <v>0</v>
      </c>
      <c r="G211" s="397">
        <f t="shared" si="19"/>
        <v>0</v>
      </c>
      <c r="H211" s="397">
        <f t="shared" si="19"/>
        <v>0</v>
      </c>
      <c r="I211" s="397">
        <f t="shared" si="19"/>
        <v>0</v>
      </c>
      <c r="J211" s="397">
        <f t="shared" si="19"/>
        <v>0</v>
      </c>
      <c r="K211" s="387"/>
      <c r="L211" s="387"/>
      <c r="M211" s="387"/>
      <c r="N211" s="387"/>
      <c r="O211" s="387"/>
      <c r="P211" s="387"/>
      <c r="Q211" s="387"/>
      <c r="R211" s="387"/>
      <c r="S211" s="387"/>
      <c r="T211" s="387"/>
      <c r="U211" s="387"/>
      <c r="V211" s="387"/>
      <c r="W211" s="387"/>
    </row>
    <row r="212" spans="1:23">
      <c r="A212" s="390">
        <f t="shared" si="18"/>
        <v>0</v>
      </c>
      <c r="B212" s="390"/>
      <c r="C212" s="397"/>
      <c r="D212" s="397">
        <f t="shared" si="19"/>
        <v>0</v>
      </c>
      <c r="E212" s="397">
        <f t="shared" si="19"/>
        <v>0</v>
      </c>
      <c r="F212" s="397">
        <f t="shared" si="19"/>
        <v>0</v>
      </c>
      <c r="G212" s="397">
        <f t="shared" si="19"/>
        <v>0</v>
      </c>
      <c r="H212" s="397">
        <f t="shared" si="19"/>
        <v>0</v>
      </c>
      <c r="I212" s="397">
        <f t="shared" si="19"/>
        <v>0</v>
      </c>
      <c r="J212" s="397">
        <f t="shared" si="19"/>
        <v>0</v>
      </c>
      <c r="K212" s="387"/>
      <c r="L212" s="387"/>
      <c r="M212" s="387"/>
      <c r="N212" s="387"/>
      <c r="O212" s="387"/>
      <c r="P212" s="387"/>
      <c r="Q212" s="387"/>
      <c r="R212" s="387"/>
      <c r="S212" s="387"/>
      <c r="T212" s="387"/>
      <c r="U212" s="387"/>
      <c r="V212" s="387"/>
      <c r="W212" s="387"/>
    </row>
    <row r="213" spans="1:23">
      <c r="A213" s="390">
        <f t="shared" si="18"/>
        <v>0</v>
      </c>
      <c r="B213" s="390"/>
      <c r="C213" s="397"/>
      <c r="D213" s="397">
        <f t="shared" ref="D213:J219" si="20">C78*$C213*D$124</f>
        <v>0</v>
      </c>
      <c r="E213" s="397">
        <f t="shared" si="20"/>
        <v>0</v>
      </c>
      <c r="F213" s="397">
        <f t="shared" si="20"/>
        <v>0</v>
      </c>
      <c r="G213" s="397">
        <f t="shared" si="20"/>
        <v>0</v>
      </c>
      <c r="H213" s="397">
        <f t="shared" si="20"/>
        <v>0</v>
      </c>
      <c r="I213" s="397">
        <f t="shared" si="20"/>
        <v>0</v>
      </c>
      <c r="J213" s="397">
        <f t="shared" si="20"/>
        <v>0</v>
      </c>
      <c r="K213" s="387"/>
      <c r="L213" s="387"/>
      <c r="M213" s="387"/>
      <c r="N213" s="387"/>
      <c r="O213" s="387"/>
      <c r="P213" s="387"/>
      <c r="Q213" s="387"/>
      <c r="R213" s="387"/>
      <c r="S213" s="387"/>
      <c r="T213" s="387"/>
      <c r="U213" s="387"/>
      <c r="V213" s="387"/>
      <c r="W213" s="387"/>
    </row>
    <row r="214" spans="1:23">
      <c r="A214" s="390" t="str">
        <f t="shared" si="18"/>
        <v>Summer</v>
      </c>
      <c r="B214" s="390"/>
      <c r="C214" s="397"/>
      <c r="D214" s="397">
        <f t="shared" si="20"/>
        <v>0</v>
      </c>
      <c r="E214" s="397">
        <f t="shared" si="20"/>
        <v>0</v>
      </c>
      <c r="F214" s="397">
        <f t="shared" si="20"/>
        <v>0</v>
      </c>
      <c r="G214" s="397">
        <f t="shared" si="20"/>
        <v>0</v>
      </c>
      <c r="H214" s="397">
        <f t="shared" si="20"/>
        <v>0</v>
      </c>
      <c r="I214" s="397">
        <f t="shared" si="20"/>
        <v>0</v>
      </c>
      <c r="J214" s="397">
        <f t="shared" si="20"/>
        <v>0</v>
      </c>
      <c r="K214" s="387"/>
      <c r="L214" s="387"/>
      <c r="M214" s="387"/>
      <c r="N214" s="387"/>
      <c r="O214" s="387"/>
      <c r="P214" s="387"/>
      <c r="Q214" s="387"/>
      <c r="R214" s="387"/>
      <c r="S214" s="387"/>
      <c r="T214" s="387"/>
      <c r="U214" s="387"/>
      <c r="V214" s="387"/>
      <c r="W214" s="387"/>
    </row>
    <row r="215" spans="1:23">
      <c r="A215" s="390">
        <f t="shared" si="18"/>
        <v>0</v>
      </c>
      <c r="B215" s="390"/>
      <c r="C215" s="397"/>
      <c r="D215" s="397">
        <f t="shared" si="20"/>
        <v>0</v>
      </c>
      <c r="E215" s="397">
        <f t="shared" si="20"/>
        <v>0</v>
      </c>
      <c r="F215" s="397">
        <f t="shared" si="20"/>
        <v>0</v>
      </c>
      <c r="G215" s="397">
        <f t="shared" si="20"/>
        <v>0</v>
      </c>
      <c r="H215" s="397">
        <f t="shared" si="20"/>
        <v>0</v>
      </c>
      <c r="I215" s="397">
        <f t="shared" si="20"/>
        <v>0</v>
      </c>
      <c r="J215" s="397">
        <f t="shared" si="20"/>
        <v>0</v>
      </c>
      <c r="K215" s="387"/>
      <c r="L215" s="387"/>
      <c r="M215" s="387"/>
      <c r="N215" s="387"/>
      <c r="O215" s="387"/>
      <c r="P215" s="387"/>
      <c r="Q215" s="387"/>
      <c r="R215" s="387"/>
      <c r="S215" s="387"/>
      <c r="T215" s="387"/>
      <c r="U215" s="387"/>
      <c r="V215" s="387"/>
      <c r="W215" s="387"/>
    </row>
    <row r="216" spans="1:23">
      <c r="A216" s="390">
        <f t="shared" si="18"/>
        <v>0</v>
      </c>
      <c r="B216" s="390"/>
      <c r="C216" s="397"/>
      <c r="D216" s="397">
        <f t="shared" si="20"/>
        <v>0</v>
      </c>
      <c r="E216" s="397">
        <f t="shared" si="20"/>
        <v>0</v>
      </c>
      <c r="F216" s="397">
        <f t="shared" si="20"/>
        <v>0</v>
      </c>
      <c r="G216" s="397">
        <f t="shared" si="20"/>
        <v>0</v>
      </c>
      <c r="H216" s="397">
        <f t="shared" si="20"/>
        <v>0</v>
      </c>
      <c r="I216" s="397">
        <f t="shared" si="20"/>
        <v>0</v>
      </c>
      <c r="J216" s="397">
        <f t="shared" si="20"/>
        <v>0</v>
      </c>
      <c r="K216" s="387"/>
      <c r="L216" s="387"/>
      <c r="M216" s="387"/>
      <c r="N216" s="387"/>
      <c r="O216" s="387"/>
      <c r="P216" s="387"/>
      <c r="Q216" s="387"/>
      <c r="R216" s="387"/>
      <c r="S216" s="387"/>
      <c r="T216" s="387"/>
      <c r="U216" s="387"/>
      <c r="V216" s="387"/>
      <c r="W216" s="387"/>
    </row>
    <row r="217" spans="1:23">
      <c r="A217" s="390">
        <f t="shared" si="18"/>
        <v>0</v>
      </c>
      <c r="B217" s="390"/>
      <c r="C217" s="397"/>
      <c r="D217" s="397">
        <f t="shared" si="20"/>
        <v>0</v>
      </c>
      <c r="E217" s="397">
        <f t="shared" si="20"/>
        <v>0</v>
      </c>
      <c r="F217" s="397">
        <f t="shared" si="20"/>
        <v>0</v>
      </c>
      <c r="G217" s="397">
        <f t="shared" si="20"/>
        <v>0</v>
      </c>
      <c r="H217" s="397">
        <f t="shared" si="20"/>
        <v>0</v>
      </c>
      <c r="I217" s="397">
        <f t="shared" si="20"/>
        <v>0</v>
      </c>
      <c r="J217" s="397">
        <f t="shared" si="20"/>
        <v>0</v>
      </c>
      <c r="K217" s="387"/>
      <c r="L217" s="387"/>
      <c r="M217" s="387"/>
      <c r="N217" s="387"/>
      <c r="O217" s="387"/>
      <c r="P217" s="387"/>
      <c r="Q217" s="387"/>
      <c r="R217" s="387"/>
      <c r="S217" s="387"/>
      <c r="T217" s="387"/>
      <c r="U217" s="387"/>
      <c r="V217" s="387"/>
      <c r="W217" s="387"/>
    </row>
    <row r="218" spans="1:23">
      <c r="A218" s="390">
        <f t="shared" si="18"/>
        <v>0</v>
      </c>
      <c r="B218" s="390"/>
      <c r="C218" s="397"/>
      <c r="D218" s="397">
        <f t="shared" si="20"/>
        <v>0</v>
      </c>
      <c r="E218" s="397">
        <f t="shared" si="20"/>
        <v>0</v>
      </c>
      <c r="F218" s="397">
        <f t="shared" si="20"/>
        <v>0</v>
      </c>
      <c r="G218" s="397">
        <f t="shared" si="20"/>
        <v>0</v>
      </c>
      <c r="H218" s="397">
        <f t="shared" si="20"/>
        <v>0</v>
      </c>
      <c r="I218" s="397">
        <f t="shared" si="20"/>
        <v>0</v>
      </c>
      <c r="J218" s="397">
        <f t="shared" si="20"/>
        <v>0</v>
      </c>
      <c r="K218" s="387"/>
      <c r="L218" s="387"/>
      <c r="M218" s="387"/>
      <c r="N218" s="387"/>
      <c r="O218" s="387"/>
      <c r="P218" s="387"/>
      <c r="Q218" s="387"/>
      <c r="R218" s="387"/>
      <c r="S218" s="387"/>
      <c r="T218" s="387"/>
      <c r="U218" s="387"/>
      <c r="V218" s="387"/>
      <c r="W218" s="387"/>
    </row>
    <row r="219" spans="1:23">
      <c r="A219" s="390">
        <f t="shared" si="18"/>
        <v>0</v>
      </c>
      <c r="B219" s="390"/>
      <c r="C219" s="397"/>
      <c r="D219" s="397">
        <f t="shared" si="20"/>
        <v>0</v>
      </c>
      <c r="E219" s="397">
        <f t="shared" si="20"/>
        <v>0</v>
      </c>
      <c r="F219" s="397">
        <f t="shared" si="20"/>
        <v>0</v>
      </c>
      <c r="G219" s="397">
        <f t="shared" si="20"/>
        <v>0</v>
      </c>
      <c r="H219" s="397">
        <f t="shared" si="20"/>
        <v>0</v>
      </c>
      <c r="I219" s="397">
        <f t="shared" si="20"/>
        <v>0</v>
      </c>
      <c r="J219" s="397">
        <f t="shared" si="20"/>
        <v>0</v>
      </c>
      <c r="K219" s="387"/>
      <c r="L219" s="387"/>
      <c r="M219" s="387"/>
      <c r="N219" s="387"/>
      <c r="O219" s="387"/>
      <c r="P219" s="387"/>
      <c r="Q219" s="387"/>
      <c r="R219" s="387"/>
      <c r="S219" s="387"/>
      <c r="T219" s="387"/>
      <c r="U219" s="387"/>
      <c r="V219" s="387"/>
      <c r="W219" s="387"/>
    </row>
    <row r="220" spans="1:23">
      <c r="A220" s="390" t="str">
        <f t="shared" si="18"/>
        <v>Fruit  &amp; Vegetables Crop Production Details</v>
      </c>
      <c r="B220" s="390"/>
      <c r="C220" s="397"/>
      <c r="D220" s="397"/>
      <c r="E220" s="397"/>
      <c r="F220" s="397"/>
      <c r="G220" s="397"/>
      <c r="H220" s="397"/>
      <c r="I220" s="397"/>
      <c r="J220" s="397"/>
      <c r="K220" s="387"/>
      <c r="L220" s="387"/>
      <c r="M220" s="387"/>
      <c r="N220" s="387"/>
      <c r="O220" s="387"/>
      <c r="P220" s="387"/>
      <c r="Q220" s="387"/>
      <c r="R220" s="387"/>
      <c r="S220" s="387"/>
      <c r="T220" s="387"/>
      <c r="U220" s="387"/>
      <c r="V220" s="387"/>
      <c r="W220" s="387"/>
    </row>
    <row r="221" spans="1:23">
      <c r="A221" s="390" t="str">
        <f t="shared" si="18"/>
        <v>Turmeric</v>
      </c>
      <c r="B221" s="390"/>
      <c r="C221" s="397"/>
      <c r="D221" s="397">
        <f t="shared" ref="D221:J236" si="21">C86*$C221*D$124</f>
        <v>0</v>
      </c>
      <c r="E221" s="397">
        <f t="shared" si="21"/>
        <v>0</v>
      </c>
      <c r="F221" s="397">
        <f t="shared" si="21"/>
        <v>0</v>
      </c>
      <c r="G221" s="397">
        <f t="shared" si="21"/>
        <v>0</v>
      </c>
      <c r="H221" s="397">
        <f t="shared" si="21"/>
        <v>0</v>
      </c>
      <c r="I221" s="397">
        <f t="shared" si="21"/>
        <v>0</v>
      </c>
      <c r="J221" s="397">
        <f t="shared" si="21"/>
        <v>0</v>
      </c>
      <c r="K221" s="387"/>
      <c r="L221" s="387"/>
      <c r="M221" s="387"/>
      <c r="N221" s="387"/>
      <c r="O221" s="387"/>
      <c r="P221" s="387"/>
      <c r="Q221" s="387"/>
      <c r="R221" s="387"/>
      <c r="S221" s="387"/>
      <c r="T221" s="387"/>
      <c r="U221" s="387"/>
      <c r="V221" s="387"/>
      <c r="W221" s="387"/>
    </row>
    <row r="222" spans="1:23">
      <c r="A222" s="390" t="str">
        <f t="shared" si="18"/>
        <v>Potato</v>
      </c>
      <c r="B222" s="390"/>
      <c r="C222" s="397"/>
      <c r="D222" s="397">
        <f t="shared" si="21"/>
        <v>0</v>
      </c>
      <c r="E222" s="397">
        <f t="shared" si="21"/>
        <v>0</v>
      </c>
      <c r="F222" s="397">
        <f t="shared" si="21"/>
        <v>0</v>
      </c>
      <c r="G222" s="397">
        <f t="shared" si="21"/>
        <v>0</v>
      </c>
      <c r="H222" s="397">
        <f t="shared" si="21"/>
        <v>0</v>
      </c>
      <c r="I222" s="397">
        <f t="shared" si="21"/>
        <v>0</v>
      </c>
      <c r="J222" s="397">
        <f t="shared" si="21"/>
        <v>0</v>
      </c>
      <c r="K222" s="387"/>
      <c r="L222" s="387"/>
      <c r="M222" s="387"/>
      <c r="N222" s="387"/>
      <c r="O222" s="387"/>
      <c r="P222" s="387"/>
      <c r="Q222" s="387"/>
      <c r="R222" s="387"/>
      <c r="S222" s="387"/>
      <c r="T222" s="387"/>
      <c r="U222" s="387"/>
      <c r="V222" s="387"/>
      <c r="W222" s="387"/>
    </row>
    <row r="223" spans="1:23">
      <c r="A223" s="390">
        <f t="shared" si="18"/>
        <v>0</v>
      </c>
      <c r="B223" s="390"/>
      <c r="C223" s="397"/>
      <c r="D223" s="397">
        <f t="shared" si="21"/>
        <v>0</v>
      </c>
      <c r="E223" s="397">
        <f t="shared" si="21"/>
        <v>0</v>
      </c>
      <c r="F223" s="397">
        <f t="shared" si="21"/>
        <v>0</v>
      </c>
      <c r="G223" s="397">
        <f t="shared" si="21"/>
        <v>0</v>
      </c>
      <c r="H223" s="397">
        <f t="shared" si="21"/>
        <v>0</v>
      </c>
      <c r="I223" s="397">
        <f t="shared" si="21"/>
        <v>0</v>
      </c>
      <c r="J223" s="397">
        <f t="shared" si="21"/>
        <v>0</v>
      </c>
      <c r="K223" s="387"/>
      <c r="L223" s="387"/>
      <c r="M223" s="387"/>
      <c r="N223" s="387"/>
      <c r="O223" s="387"/>
      <c r="P223" s="387"/>
      <c r="Q223" s="387"/>
      <c r="R223" s="387"/>
      <c r="S223" s="387"/>
      <c r="T223" s="387"/>
      <c r="U223" s="387"/>
      <c r="V223" s="387"/>
      <c r="W223" s="387"/>
    </row>
    <row r="224" spans="1:23">
      <c r="A224" s="390" t="str">
        <f t="shared" si="18"/>
        <v>Tomato</v>
      </c>
      <c r="B224" s="390"/>
      <c r="C224" s="397"/>
      <c r="D224" s="397">
        <f t="shared" si="21"/>
        <v>0</v>
      </c>
      <c r="E224" s="397">
        <f t="shared" si="21"/>
        <v>0</v>
      </c>
      <c r="F224" s="397">
        <f t="shared" si="21"/>
        <v>0</v>
      </c>
      <c r="G224" s="397">
        <f t="shared" si="21"/>
        <v>0</v>
      </c>
      <c r="H224" s="397">
        <f t="shared" si="21"/>
        <v>0</v>
      </c>
      <c r="I224" s="397">
        <f t="shared" si="21"/>
        <v>0</v>
      </c>
      <c r="J224" s="397">
        <f t="shared" si="21"/>
        <v>0</v>
      </c>
      <c r="K224" s="387"/>
      <c r="L224" s="387"/>
      <c r="M224" s="387"/>
      <c r="N224" s="387"/>
      <c r="O224" s="387"/>
      <c r="P224" s="387"/>
      <c r="Q224" s="387"/>
      <c r="R224" s="387"/>
      <c r="S224" s="387"/>
      <c r="T224" s="387"/>
      <c r="U224" s="387"/>
      <c r="V224" s="387"/>
      <c r="W224" s="387"/>
    </row>
    <row r="225" spans="1:23">
      <c r="A225" s="390">
        <f t="shared" si="18"/>
        <v>0</v>
      </c>
      <c r="B225" s="390"/>
      <c r="C225" s="397"/>
      <c r="D225" s="397">
        <f t="shared" si="21"/>
        <v>0</v>
      </c>
      <c r="E225" s="397">
        <f t="shared" si="21"/>
        <v>0</v>
      </c>
      <c r="F225" s="397">
        <f t="shared" si="21"/>
        <v>0</v>
      </c>
      <c r="G225" s="397">
        <f t="shared" si="21"/>
        <v>0</v>
      </c>
      <c r="H225" s="397">
        <f t="shared" si="21"/>
        <v>0</v>
      </c>
      <c r="I225" s="397">
        <f t="shared" si="21"/>
        <v>0</v>
      </c>
      <c r="J225" s="397">
        <f t="shared" si="21"/>
        <v>0</v>
      </c>
      <c r="K225" s="387"/>
      <c r="L225" s="387"/>
      <c r="M225" s="387"/>
      <c r="N225" s="387"/>
      <c r="O225" s="387"/>
      <c r="P225" s="387"/>
      <c r="Q225" s="387"/>
      <c r="R225" s="387"/>
      <c r="S225" s="387"/>
      <c r="T225" s="387"/>
      <c r="U225" s="387"/>
      <c r="V225" s="387"/>
      <c r="W225" s="387"/>
    </row>
    <row r="226" spans="1:23">
      <c r="A226" s="390">
        <f t="shared" si="18"/>
        <v>0</v>
      </c>
      <c r="B226" s="390"/>
      <c r="C226" s="397"/>
      <c r="D226" s="397">
        <f t="shared" si="21"/>
        <v>0</v>
      </c>
      <c r="E226" s="397">
        <f t="shared" si="21"/>
        <v>0</v>
      </c>
      <c r="F226" s="397">
        <f t="shared" si="21"/>
        <v>0</v>
      </c>
      <c r="G226" s="397">
        <f t="shared" si="21"/>
        <v>0</v>
      </c>
      <c r="H226" s="397">
        <f t="shared" si="21"/>
        <v>0</v>
      </c>
      <c r="I226" s="397">
        <f t="shared" si="21"/>
        <v>0</v>
      </c>
      <c r="J226" s="397">
        <f t="shared" si="21"/>
        <v>0</v>
      </c>
      <c r="K226" s="387"/>
      <c r="L226" s="387"/>
      <c r="M226" s="387"/>
      <c r="N226" s="387"/>
      <c r="O226" s="387"/>
      <c r="P226" s="387"/>
      <c r="Q226" s="387"/>
      <c r="R226" s="387"/>
      <c r="S226" s="387"/>
      <c r="T226" s="387"/>
      <c r="U226" s="387"/>
      <c r="V226" s="387"/>
      <c r="W226" s="387"/>
    </row>
    <row r="227" spans="1:23">
      <c r="A227" s="390">
        <f t="shared" si="18"/>
        <v>0</v>
      </c>
      <c r="B227" s="390"/>
      <c r="C227" s="397"/>
      <c r="D227" s="397">
        <f t="shared" si="21"/>
        <v>0</v>
      </c>
      <c r="E227" s="397">
        <f t="shared" si="21"/>
        <v>0</v>
      </c>
      <c r="F227" s="397">
        <f t="shared" si="21"/>
        <v>0</v>
      </c>
      <c r="G227" s="397">
        <f t="shared" si="21"/>
        <v>0</v>
      </c>
      <c r="H227" s="397">
        <f t="shared" si="21"/>
        <v>0</v>
      </c>
      <c r="I227" s="397">
        <f t="shared" si="21"/>
        <v>0</v>
      </c>
      <c r="J227" s="397">
        <f t="shared" si="21"/>
        <v>0</v>
      </c>
      <c r="K227" s="387"/>
      <c r="L227" s="387"/>
      <c r="M227" s="387"/>
      <c r="N227" s="387"/>
      <c r="O227" s="387"/>
      <c r="P227" s="387"/>
      <c r="Q227" s="387"/>
      <c r="R227" s="387"/>
      <c r="S227" s="387"/>
      <c r="T227" s="387"/>
      <c r="U227" s="387"/>
      <c r="V227" s="387"/>
      <c r="W227" s="387"/>
    </row>
    <row r="228" spans="1:23">
      <c r="A228" s="390">
        <f t="shared" si="18"/>
        <v>0</v>
      </c>
      <c r="B228" s="390"/>
      <c r="C228" s="397"/>
      <c r="D228" s="397">
        <f t="shared" si="21"/>
        <v>0</v>
      </c>
      <c r="E228" s="397">
        <f t="shared" si="21"/>
        <v>0</v>
      </c>
      <c r="F228" s="397">
        <f t="shared" si="21"/>
        <v>0</v>
      </c>
      <c r="G228" s="397">
        <f t="shared" si="21"/>
        <v>0</v>
      </c>
      <c r="H228" s="397">
        <f t="shared" si="21"/>
        <v>0</v>
      </c>
      <c r="I228" s="397">
        <f t="shared" si="21"/>
        <v>0</v>
      </c>
      <c r="J228" s="397">
        <f t="shared" si="21"/>
        <v>0</v>
      </c>
      <c r="K228" s="387"/>
      <c r="L228" s="387"/>
      <c r="M228" s="387"/>
      <c r="N228" s="387"/>
      <c r="O228" s="387"/>
      <c r="P228" s="387"/>
      <c r="Q228" s="387"/>
      <c r="R228" s="387"/>
      <c r="S228" s="387"/>
      <c r="T228" s="387"/>
      <c r="U228" s="387"/>
      <c r="V228" s="387"/>
      <c r="W228" s="387"/>
    </row>
    <row r="229" spans="1:23">
      <c r="A229" s="390">
        <f t="shared" si="18"/>
        <v>0</v>
      </c>
      <c r="B229" s="390"/>
      <c r="C229" s="397"/>
      <c r="D229" s="397">
        <f t="shared" si="21"/>
        <v>0</v>
      </c>
      <c r="E229" s="397">
        <f t="shared" si="21"/>
        <v>0</v>
      </c>
      <c r="F229" s="397">
        <f t="shared" si="21"/>
        <v>0</v>
      </c>
      <c r="G229" s="397">
        <f t="shared" si="21"/>
        <v>0</v>
      </c>
      <c r="H229" s="397">
        <f t="shared" si="21"/>
        <v>0</v>
      </c>
      <c r="I229" s="397">
        <f t="shared" si="21"/>
        <v>0</v>
      </c>
      <c r="J229" s="397">
        <f t="shared" si="21"/>
        <v>0</v>
      </c>
      <c r="K229" s="387"/>
      <c r="L229" s="387"/>
      <c r="M229" s="387"/>
      <c r="N229" s="387"/>
      <c r="O229" s="387"/>
      <c r="P229" s="387"/>
      <c r="Q229" s="387"/>
      <c r="R229" s="387"/>
      <c r="S229" s="387"/>
      <c r="T229" s="387"/>
      <c r="U229" s="387"/>
      <c r="V229" s="387"/>
      <c r="W229" s="387"/>
    </row>
    <row r="230" spans="1:23">
      <c r="A230" s="390">
        <f t="shared" si="18"/>
        <v>0</v>
      </c>
      <c r="B230" s="390"/>
      <c r="C230" s="397"/>
      <c r="D230" s="397">
        <f t="shared" si="21"/>
        <v>0</v>
      </c>
      <c r="E230" s="397">
        <f t="shared" si="21"/>
        <v>0</v>
      </c>
      <c r="F230" s="397">
        <f t="shared" si="21"/>
        <v>0</v>
      </c>
      <c r="G230" s="397">
        <f t="shared" si="21"/>
        <v>0</v>
      </c>
      <c r="H230" s="397">
        <f t="shared" si="21"/>
        <v>0</v>
      </c>
      <c r="I230" s="397">
        <f t="shared" si="21"/>
        <v>0</v>
      </c>
      <c r="J230" s="397">
        <f t="shared" si="21"/>
        <v>0</v>
      </c>
      <c r="K230" s="387"/>
      <c r="L230" s="387"/>
      <c r="M230" s="387"/>
      <c r="N230" s="387"/>
      <c r="O230" s="387"/>
      <c r="P230" s="387"/>
      <c r="Q230" s="387"/>
      <c r="R230" s="387"/>
      <c r="S230" s="387"/>
      <c r="T230" s="387"/>
      <c r="U230" s="387"/>
      <c r="V230" s="387"/>
      <c r="W230" s="387"/>
    </row>
    <row r="231" spans="1:23">
      <c r="A231" s="390" t="str">
        <f t="shared" si="18"/>
        <v>Tomato</v>
      </c>
      <c r="B231" s="390"/>
      <c r="C231" s="397"/>
      <c r="D231" s="397">
        <f t="shared" si="21"/>
        <v>0</v>
      </c>
      <c r="E231" s="397">
        <f t="shared" si="21"/>
        <v>0</v>
      </c>
      <c r="F231" s="397">
        <f t="shared" si="21"/>
        <v>0</v>
      </c>
      <c r="G231" s="397">
        <f t="shared" si="21"/>
        <v>0</v>
      </c>
      <c r="H231" s="397">
        <f t="shared" si="21"/>
        <v>0</v>
      </c>
      <c r="I231" s="397">
        <f t="shared" si="21"/>
        <v>0</v>
      </c>
      <c r="J231" s="397">
        <f t="shared" si="21"/>
        <v>0</v>
      </c>
      <c r="K231" s="387"/>
      <c r="L231" s="387"/>
      <c r="M231" s="387"/>
      <c r="N231" s="387"/>
      <c r="O231" s="387"/>
      <c r="P231" s="387"/>
      <c r="Q231" s="387"/>
      <c r="R231" s="387"/>
      <c r="S231" s="387"/>
      <c r="T231" s="387"/>
      <c r="U231" s="387"/>
      <c r="V231" s="387"/>
      <c r="W231" s="387"/>
    </row>
    <row r="232" spans="1:23">
      <c r="A232" s="390" t="str">
        <f t="shared" si="18"/>
        <v>Potato</v>
      </c>
      <c r="B232" s="390"/>
      <c r="C232" s="397"/>
      <c r="D232" s="397">
        <f t="shared" si="21"/>
        <v>0</v>
      </c>
      <c r="E232" s="397">
        <f t="shared" si="21"/>
        <v>0</v>
      </c>
      <c r="F232" s="397">
        <f t="shared" si="21"/>
        <v>0</v>
      </c>
      <c r="G232" s="397">
        <f t="shared" si="21"/>
        <v>0</v>
      </c>
      <c r="H232" s="397">
        <f t="shared" si="21"/>
        <v>0</v>
      </c>
      <c r="I232" s="397">
        <f t="shared" si="21"/>
        <v>0</v>
      </c>
      <c r="J232" s="397">
        <f t="shared" si="21"/>
        <v>0</v>
      </c>
      <c r="K232" s="387"/>
      <c r="L232" s="387"/>
      <c r="M232" s="387"/>
      <c r="N232" s="387"/>
      <c r="O232" s="387"/>
      <c r="P232" s="387"/>
      <c r="Q232" s="387"/>
      <c r="R232" s="387"/>
      <c r="S232" s="387"/>
      <c r="T232" s="387"/>
      <c r="U232" s="387"/>
      <c r="V232" s="387"/>
      <c r="W232" s="387"/>
    </row>
    <row r="233" spans="1:23">
      <c r="A233" s="390">
        <f t="shared" si="18"/>
        <v>0</v>
      </c>
      <c r="B233" s="390"/>
      <c r="C233" s="397"/>
      <c r="D233" s="397">
        <f t="shared" si="21"/>
        <v>0</v>
      </c>
      <c r="E233" s="397">
        <f t="shared" si="21"/>
        <v>0</v>
      </c>
      <c r="F233" s="397">
        <f t="shared" si="21"/>
        <v>0</v>
      </c>
      <c r="G233" s="397">
        <f t="shared" si="21"/>
        <v>0</v>
      </c>
      <c r="H233" s="397">
        <f t="shared" si="21"/>
        <v>0</v>
      </c>
      <c r="I233" s="397">
        <f t="shared" si="21"/>
        <v>0</v>
      </c>
      <c r="J233" s="397">
        <f t="shared" si="21"/>
        <v>0</v>
      </c>
      <c r="K233" s="387"/>
      <c r="L233" s="387"/>
      <c r="M233" s="387"/>
      <c r="N233" s="387"/>
      <c r="O233" s="387"/>
      <c r="P233" s="387"/>
      <c r="Q233" s="387"/>
      <c r="R233" s="387"/>
      <c r="S233" s="387"/>
      <c r="T233" s="387"/>
      <c r="U233" s="387"/>
      <c r="V233" s="387"/>
      <c r="W233" s="387"/>
    </row>
    <row r="234" spans="1:23">
      <c r="A234" s="390">
        <f t="shared" si="18"/>
        <v>0</v>
      </c>
      <c r="B234" s="390"/>
      <c r="C234" s="397"/>
      <c r="D234" s="397">
        <f t="shared" si="21"/>
        <v>0</v>
      </c>
      <c r="E234" s="397">
        <f t="shared" si="21"/>
        <v>0</v>
      </c>
      <c r="F234" s="397">
        <f t="shared" si="21"/>
        <v>0</v>
      </c>
      <c r="G234" s="397">
        <f t="shared" si="21"/>
        <v>0</v>
      </c>
      <c r="H234" s="397">
        <f t="shared" si="21"/>
        <v>0</v>
      </c>
      <c r="I234" s="397">
        <f t="shared" si="21"/>
        <v>0</v>
      </c>
      <c r="J234" s="397">
        <f t="shared" si="21"/>
        <v>0</v>
      </c>
      <c r="K234" s="387"/>
      <c r="L234" s="387"/>
      <c r="M234" s="387"/>
      <c r="N234" s="387"/>
      <c r="O234" s="387"/>
      <c r="P234" s="387"/>
      <c r="Q234" s="387"/>
      <c r="R234" s="387"/>
      <c r="S234" s="387"/>
      <c r="T234" s="387"/>
      <c r="U234" s="387"/>
      <c r="V234" s="387"/>
      <c r="W234" s="387"/>
    </row>
    <row r="235" spans="1:23">
      <c r="A235" s="390">
        <f t="shared" si="18"/>
        <v>0</v>
      </c>
      <c r="B235" s="390"/>
      <c r="C235" s="397"/>
      <c r="D235" s="397">
        <f t="shared" si="21"/>
        <v>0</v>
      </c>
      <c r="E235" s="397">
        <f t="shared" si="21"/>
        <v>0</v>
      </c>
      <c r="F235" s="397">
        <f t="shared" si="21"/>
        <v>0</v>
      </c>
      <c r="G235" s="397">
        <f t="shared" si="21"/>
        <v>0</v>
      </c>
      <c r="H235" s="397">
        <f t="shared" si="21"/>
        <v>0</v>
      </c>
      <c r="I235" s="397">
        <f t="shared" si="21"/>
        <v>0</v>
      </c>
      <c r="J235" s="397">
        <f t="shared" si="21"/>
        <v>0</v>
      </c>
      <c r="K235" s="387"/>
      <c r="L235" s="387"/>
      <c r="M235" s="387"/>
      <c r="N235" s="387"/>
      <c r="O235" s="387"/>
      <c r="P235" s="387"/>
      <c r="Q235" s="387"/>
      <c r="R235" s="387"/>
      <c r="S235" s="387"/>
      <c r="T235" s="387"/>
      <c r="U235" s="387"/>
      <c r="V235" s="387"/>
      <c r="W235" s="387"/>
    </row>
    <row r="236" spans="1:23">
      <c r="A236" s="390">
        <f t="shared" si="18"/>
        <v>0</v>
      </c>
      <c r="B236" s="390"/>
      <c r="C236" s="397"/>
      <c r="D236" s="397">
        <f t="shared" si="21"/>
        <v>0</v>
      </c>
      <c r="E236" s="397">
        <f t="shared" si="21"/>
        <v>0</v>
      </c>
      <c r="F236" s="397">
        <f t="shared" si="21"/>
        <v>0</v>
      </c>
      <c r="G236" s="397">
        <f t="shared" si="21"/>
        <v>0</v>
      </c>
      <c r="H236" s="397">
        <f t="shared" si="21"/>
        <v>0</v>
      </c>
      <c r="I236" s="397">
        <f t="shared" si="21"/>
        <v>0</v>
      </c>
      <c r="J236" s="397">
        <f t="shared" si="21"/>
        <v>0</v>
      </c>
      <c r="K236" s="387"/>
      <c r="L236" s="387"/>
      <c r="M236" s="387"/>
      <c r="N236" s="387"/>
      <c r="O236" s="387"/>
      <c r="P236" s="387"/>
      <c r="Q236" s="387"/>
      <c r="R236" s="387"/>
      <c r="S236" s="387"/>
      <c r="T236" s="387"/>
      <c r="U236" s="387"/>
      <c r="V236" s="387"/>
      <c r="W236" s="387"/>
    </row>
    <row r="237" spans="1:23">
      <c r="A237" s="390">
        <f t="shared" si="18"/>
        <v>0</v>
      </c>
      <c r="B237" s="390"/>
      <c r="C237" s="397"/>
      <c r="D237" s="397">
        <f t="shared" ref="D237:J238" si="22">C102*$C237*D$124</f>
        <v>0</v>
      </c>
      <c r="E237" s="397">
        <f t="shared" si="22"/>
        <v>0</v>
      </c>
      <c r="F237" s="397">
        <f t="shared" si="22"/>
        <v>0</v>
      </c>
      <c r="G237" s="397">
        <f t="shared" si="22"/>
        <v>0</v>
      </c>
      <c r="H237" s="397">
        <f t="shared" si="22"/>
        <v>0</v>
      </c>
      <c r="I237" s="397">
        <f t="shared" si="22"/>
        <v>0</v>
      </c>
      <c r="J237" s="397">
        <f t="shared" si="22"/>
        <v>0</v>
      </c>
      <c r="K237" s="387"/>
      <c r="L237" s="387"/>
      <c r="M237" s="387"/>
      <c r="N237" s="387"/>
      <c r="O237" s="387"/>
      <c r="P237" s="387"/>
      <c r="Q237" s="387"/>
      <c r="R237" s="387"/>
      <c r="S237" s="387"/>
      <c r="T237" s="387"/>
      <c r="U237" s="387"/>
      <c r="V237" s="387"/>
      <c r="W237" s="387"/>
    </row>
    <row r="238" spans="1:23">
      <c r="A238" s="390">
        <f t="shared" si="18"/>
        <v>0</v>
      </c>
      <c r="B238" s="390"/>
      <c r="C238" s="397"/>
      <c r="D238" s="397">
        <f t="shared" si="22"/>
        <v>0</v>
      </c>
      <c r="E238" s="397">
        <f t="shared" si="22"/>
        <v>0</v>
      </c>
      <c r="F238" s="397">
        <f t="shared" si="22"/>
        <v>0</v>
      </c>
      <c r="G238" s="397">
        <f t="shared" si="22"/>
        <v>0</v>
      </c>
      <c r="H238" s="397">
        <f t="shared" si="22"/>
        <v>0</v>
      </c>
      <c r="I238" s="397">
        <f t="shared" si="22"/>
        <v>0</v>
      </c>
      <c r="J238" s="397">
        <f t="shared" si="22"/>
        <v>0</v>
      </c>
      <c r="K238" s="387"/>
      <c r="L238" s="387"/>
      <c r="M238" s="387"/>
      <c r="N238" s="387"/>
      <c r="O238" s="387"/>
      <c r="P238" s="387"/>
      <c r="Q238" s="387"/>
      <c r="R238" s="387"/>
      <c r="S238" s="387"/>
      <c r="T238" s="387"/>
      <c r="U238" s="387"/>
      <c r="V238" s="387"/>
      <c r="W238" s="387"/>
    </row>
    <row r="239" spans="1:23">
      <c r="A239" s="390" t="str">
        <f>A175</f>
        <v>Oranges</v>
      </c>
      <c r="B239" s="390"/>
      <c r="C239" s="397"/>
      <c r="D239" s="397">
        <f t="shared" ref="D239:J243" si="23">C107*$C239*D$124</f>
        <v>0</v>
      </c>
      <c r="E239" s="397">
        <f t="shared" si="23"/>
        <v>0</v>
      </c>
      <c r="F239" s="397">
        <f t="shared" si="23"/>
        <v>0</v>
      </c>
      <c r="G239" s="397">
        <f t="shared" si="23"/>
        <v>0</v>
      </c>
      <c r="H239" s="397">
        <f t="shared" si="23"/>
        <v>0</v>
      </c>
      <c r="I239" s="397">
        <f t="shared" si="23"/>
        <v>0</v>
      </c>
      <c r="J239" s="397">
        <f t="shared" si="23"/>
        <v>0</v>
      </c>
      <c r="K239" s="387"/>
      <c r="L239" s="387"/>
      <c r="M239" s="387"/>
      <c r="N239" s="387"/>
      <c r="O239" s="387"/>
      <c r="P239" s="387"/>
      <c r="Q239" s="387"/>
      <c r="R239" s="387"/>
      <c r="S239" s="387"/>
      <c r="T239" s="387"/>
      <c r="U239" s="387"/>
      <c r="V239" s="387"/>
      <c r="W239" s="387"/>
    </row>
    <row r="240" spans="1:23">
      <c r="A240" s="390" t="str">
        <f>A176</f>
        <v>Pomegranate</v>
      </c>
      <c r="B240" s="390"/>
      <c r="C240" s="397"/>
      <c r="D240" s="397">
        <f t="shared" si="23"/>
        <v>0</v>
      </c>
      <c r="E240" s="397">
        <f t="shared" si="23"/>
        <v>0</v>
      </c>
      <c r="F240" s="397">
        <f t="shared" si="23"/>
        <v>0</v>
      </c>
      <c r="G240" s="397">
        <f t="shared" si="23"/>
        <v>0</v>
      </c>
      <c r="H240" s="397">
        <f t="shared" si="23"/>
        <v>0</v>
      </c>
      <c r="I240" s="397">
        <f t="shared" si="23"/>
        <v>0</v>
      </c>
      <c r="J240" s="397">
        <f t="shared" si="23"/>
        <v>0</v>
      </c>
      <c r="K240" s="387"/>
      <c r="L240" s="387"/>
      <c r="M240" s="387"/>
      <c r="N240" s="387"/>
      <c r="O240" s="387"/>
      <c r="P240" s="387"/>
      <c r="Q240" s="387"/>
      <c r="R240" s="387"/>
      <c r="S240" s="387"/>
      <c r="T240" s="387"/>
      <c r="U240" s="387"/>
      <c r="V240" s="387"/>
      <c r="W240" s="387"/>
    </row>
    <row r="241" spans="1:23">
      <c r="A241" s="390">
        <f>A177</f>
        <v>0</v>
      </c>
      <c r="B241" s="390"/>
      <c r="C241" s="397"/>
      <c r="D241" s="397">
        <f t="shared" si="23"/>
        <v>0</v>
      </c>
      <c r="E241" s="397">
        <f t="shared" si="23"/>
        <v>0</v>
      </c>
      <c r="F241" s="397">
        <f t="shared" si="23"/>
        <v>0</v>
      </c>
      <c r="G241" s="397">
        <f t="shared" si="23"/>
        <v>0</v>
      </c>
      <c r="H241" s="397">
        <f t="shared" si="23"/>
        <v>0</v>
      </c>
      <c r="I241" s="397">
        <f t="shared" si="23"/>
        <v>0</v>
      </c>
      <c r="J241" s="397">
        <f t="shared" si="23"/>
        <v>0</v>
      </c>
      <c r="K241" s="387"/>
      <c r="L241" s="387"/>
      <c r="M241" s="387"/>
      <c r="N241" s="387"/>
      <c r="O241" s="387"/>
      <c r="P241" s="387"/>
      <c r="Q241" s="387"/>
      <c r="R241" s="387"/>
      <c r="S241" s="387"/>
      <c r="T241" s="387"/>
      <c r="U241" s="387"/>
      <c r="V241" s="387"/>
      <c r="W241" s="387"/>
    </row>
    <row r="242" spans="1:23">
      <c r="A242" s="390">
        <f>A178</f>
        <v>0</v>
      </c>
      <c r="B242" s="390"/>
      <c r="C242" s="397"/>
      <c r="D242" s="397">
        <f t="shared" si="23"/>
        <v>0</v>
      </c>
      <c r="E242" s="397">
        <f t="shared" si="23"/>
        <v>0</v>
      </c>
      <c r="F242" s="397">
        <f t="shared" si="23"/>
        <v>0</v>
      </c>
      <c r="G242" s="397">
        <f t="shared" si="23"/>
        <v>0</v>
      </c>
      <c r="H242" s="397">
        <f t="shared" si="23"/>
        <v>0</v>
      </c>
      <c r="I242" s="397">
        <f t="shared" si="23"/>
        <v>0</v>
      </c>
      <c r="J242" s="397">
        <f t="shared" si="23"/>
        <v>0</v>
      </c>
      <c r="K242" s="387"/>
      <c r="L242" s="387"/>
      <c r="M242" s="387"/>
      <c r="N242" s="387"/>
      <c r="O242" s="387"/>
      <c r="P242" s="387"/>
      <c r="Q242" s="387"/>
      <c r="R242" s="387"/>
      <c r="S242" s="387"/>
      <c r="T242" s="387"/>
      <c r="U242" s="387"/>
      <c r="V242" s="387"/>
      <c r="W242" s="387"/>
    </row>
    <row r="243" spans="1:23">
      <c r="A243" s="390">
        <f>A179</f>
        <v>0</v>
      </c>
      <c r="B243" s="390"/>
      <c r="C243" s="397"/>
      <c r="D243" s="397">
        <f t="shared" si="23"/>
        <v>0</v>
      </c>
      <c r="E243" s="397">
        <f t="shared" si="23"/>
        <v>0</v>
      </c>
      <c r="F243" s="397">
        <f t="shared" si="23"/>
        <v>0</v>
      </c>
      <c r="G243" s="397">
        <f t="shared" si="23"/>
        <v>0</v>
      </c>
      <c r="H243" s="397">
        <f t="shared" si="23"/>
        <v>0</v>
      </c>
      <c r="I243" s="397">
        <f t="shared" si="23"/>
        <v>0</v>
      </c>
      <c r="J243" s="397">
        <f t="shared" si="23"/>
        <v>0</v>
      </c>
      <c r="K243" s="387"/>
      <c r="L243" s="387"/>
      <c r="M243" s="387"/>
      <c r="N243" s="387"/>
      <c r="O243" s="387"/>
      <c r="P243" s="387"/>
      <c r="Q243" s="387"/>
      <c r="R243" s="387"/>
      <c r="S243" s="387"/>
      <c r="T243" s="387"/>
      <c r="U243" s="387"/>
      <c r="V243" s="387"/>
      <c r="W243" s="387"/>
    </row>
    <row r="244" spans="1:23">
      <c r="A244" s="390" t="str">
        <f>A181</f>
        <v>Fertilizer(Rate/KG)</v>
      </c>
      <c r="B244" s="390"/>
      <c r="C244" s="397"/>
      <c r="D244" s="397"/>
      <c r="E244" s="397"/>
      <c r="F244" s="397"/>
      <c r="G244" s="397"/>
      <c r="H244" s="397"/>
      <c r="I244" s="397"/>
      <c r="J244" s="397"/>
      <c r="K244" s="387"/>
      <c r="L244" s="387"/>
      <c r="M244" s="387"/>
      <c r="N244" s="387"/>
      <c r="O244" s="387"/>
      <c r="P244" s="387"/>
      <c r="Q244" s="387"/>
      <c r="R244" s="387"/>
      <c r="S244" s="387"/>
      <c r="T244" s="387"/>
      <c r="U244" s="387"/>
      <c r="V244" s="387"/>
      <c r="W244" s="387"/>
    </row>
    <row r="245" spans="1:23">
      <c r="A245" s="390" t="str">
        <f>A182</f>
        <v>SSP</v>
      </c>
      <c r="B245" s="390"/>
      <c r="C245" s="397">
        <v>6</v>
      </c>
      <c r="D245" s="397">
        <f t="shared" ref="D245:J245" si="24">C114*$C$245*D124</f>
        <v>0</v>
      </c>
      <c r="E245" s="397">
        <f t="shared" si="24"/>
        <v>0</v>
      </c>
      <c r="F245" s="397">
        <f t="shared" si="24"/>
        <v>0</v>
      </c>
      <c r="G245" s="397">
        <f t="shared" si="24"/>
        <v>0</v>
      </c>
      <c r="H245" s="397">
        <f t="shared" si="24"/>
        <v>0</v>
      </c>
      <c r="I245" s="397">
        <f t="shared" si="24"/>
        <v>0</v>
      </c>
      <c r="J245" s="397">
        <f t="shared" si="24"/>
        <v>0</v>
      </c>
      <c r="K245" s="387"/>
      <c r="L245" s="387"/>
      <c r="M245" s="387"/>
      <c r="N245" s="387"/>
      <c r="O245" s="387"/>
      <c r="P245" s="387"/>
      <c r="Q245" s="387"/>
      <c r="R245" s="387"/>
      <c r="S245" s="387"/>
      <c r="T245" s="387"/>
      <c r="U245" s="387"/>
      <c r="V245" s="387"/>
      <c r="W245" s="387"/>
    </row>
    <row r="246" spans="1:23">
      <c r="A246" s="390" t="str">
        <f>A183</f>
        <v>Urea</v>
      </c>
      <c r="B246" s="390"/>
      <c r="C246" s="397">
        <v>5</v>
      </c>
      <c r="D246" s="397">
        <f t="shared" ref="D246:J246" si="25">C115*$C$246*D124</f>
        <v>0</v>
      </c>
      <c r="E246" s="397">
        <f t="shared" si="25"/>
        <v>0</v>
      </c>
      <c r="F246" s="397">
        <f t="shared" si="25"/>
        <v>0</v>
      </c>
      <c r="G246" s="397">
        <f t="shared" si="25"/>
        <v>0</v>
      </c>
      <c r="H246" s="397">
        <f t="shared" si="25"/>
        <v>0</v>
      </c>
      <c r="I246" s="397">
        <f t="shared" si="25"/>
        <v>0</v>
      </c>
      <c r="J246" s="397">
        <f t="shared" si="25"/>
        <v>0</v>
      </c>
      <c r="K246" s="387"/>
      <c r="L246" s="387"/>
      <c r="M246" s="387"/>
      <c r="N246" s="387"/>
      <c r="O246" s="387"/>
      <c r="P246" s="387"/>
      <c r="Q246" s="387"/>
      <c r="R246" s="387"/>
      <c r="S246" s="387"/>
      <c r="T246" s="387"/>
      <c r="U246" s="387"/>
      <c r="V246" s="387"/>
      <c r="W246" s="387"/>
    </row>
    <row r="247" spans="1:23">
      <c r="A247" s="390" t="str">
        <f>A184</f>
        <v>DAP</v>
      </c>
      <c r="B247" s="390"/>
      <c r="C247" s="397">
        <v>27</v>
      </c>
      <c r="D247" s="397">
        <f t="shared" ref="D247:J247" si="26">C116*$C$247*D124</f>
        <v>0</v>
      </c>
      <c r="E247" s="397">
        <f t="shared" si="26"/>
        <v>0</v>
      </c>
      <c r="F247" s="397">
        <f t="shared" si="26"/>
        <v>0</v>
      </c>
      <c r="G247" s="397">
        <f t="shared" si="26"/>
        <v>0</v>
      </c>
      <c r="H247" s="397">
        <f t="shared" si="26"/>
        <v>0</v>
      </c>
      <c r="I247" s="397">
        <f t="shared" si="26"/>
        <v>0</v>
      </c>
      <c r="J247" s="397">
        <f t="shared" si="26"/>
        <v>0</v>
      </c>
      <c r="K247" s="387"/>
      <c r="L247" s="387"/>
      <c r="M247" s="387"/>
      <c r="N247" s="387"/>
      <c r="O247" s="387"/>
      <c r="P247" s="387"/>
      <c r="Q247" s="387"/>
      <c r="R247" s="387"/>
      <c r="S247" s="387"/>
      <c r="T247" s="387"/>
      <c r="U247" s="387"/>
      <c r="V247" s="387"/>
      <c r="W247" s="387"/>
    </row>
    <row r="248" spans="1:23">
      <c r="A248" s="390"/>
      <c r="B248" s="390"/>
      <c r="C248" s="397"/>
      <c r="D248" s="397"/>
      <c r="E248" s="397"/>
      <c r="F248" s="397"/>
      <c r="G248" s="397"/>
      <c r="H248" s="397"/>
      <c r="I248" s="397"/>
      <c r="J248" s="397"/>
      <c r="K248" s="387"/>
      <c r="L248" s="387"/>
      <c r="M248" s="387"/>
      <c r="N248" s="387"/>
      <c r="O248" s="387"/>
      <c r="P248" s="387"/>
      <c r="Q248" s="387"/>
      <c r="R248" s="387"/>
      <c r="S248" s="387"/>
      <c r="T248" s="387"/>
      <c r="U248" s="387"/>
      <c r="V248" s="387"/>
      <c r="W248" s="387"/>
    </row>
    <row r="249" spans="1:23">
      <c r="A249" s="390" t="str">
        <f>A186</f>
        <v>Pesticide</v>
      </c>
      <c r="B249" s="390"/>
      <c r="C249" s="397"/>
      <c r="D249" s="397"/>
      <c r="E249" s="397"/>
      <c r="F249" s="397"/>
      <c r="G249" s="397"/>
      <c r="H249" s="397"/>
      <c r="I249" s="397"/>
      <c r="J249" s="397"/>
      <c r="K249" s="387"/>
      <c r="L249" s="387"/>
      <c r="M249" s="387"/>
      <c r="N249" s="387"/>
      <c r="O249" s="387"/>
      <c r="P249" s="387"/>
      <c r="Q249" s="387"/>
      <c r="R249" s="387"/>
      <c r="S249" s="387"/>
      <c r="T249" s="387"/>
      <c r="U249" s="387"/>
      <c r="V249" s="387"/>
      <c r="W249" s="387"/>
    </row>
    <row r="250" spans="1:23">
      <c r="A250" s="390" t="str">
        <f>A187</f>
        <v>Dupont Coragen</v>
      </c>
      <c r="B250" s="390"/>
      <c r="C250" s="397">
        <v>2800</v>
      </c>
      <c r="D250" s="397">
        <f t="shared" ref="D250:J250" si="27">C118*$C$250*D124</f>
        <v>0</v>
      </c>
      <c r="E250" s="397">
        <f t="shared" si="27"/>
        <v>0</v>
      </c>
      <c r="F250" s="397">
        <f t="shared" si="27"/>
        <v>0</v>
      </c>
      <c r="G250" s="397">
        <f t="shared" si="27"/>
        <v>0</v>
      </c>
      <c r="H250" s="397">
        <f t="shared" si="27"/>
        <v>0</v>
      </c>
      <c r="I250" s="397">
        <f t="shared" si="27"/>
        <v>0</v>
      </c>
      <c r="J250" s="397">
        <f t="shared" si="27"/>
        <v>0</v>
      </c>
      <c r="K250" s="387"/>
      <c r="L250" s="387"/>
      <c r="M250" s="387"/>
      <c r="N250" s="387"/>
      <c r="O250" s="387"/>
      <c r="P250" s="387"/>
      <c r="Q250" s="387"/>
      <c r="R250" s="387"/>
      <c r="S250" s="387"/>
      <c r="T250" s="387"/>
      <c r="U250" s="387"/>
      <c r="V250" s="387"/>
      <c r="W250" s="387"/>
    </row>
    <row r="251" spans="1:23">
      <c r="A251" s="390" t="str">
        <f>A188</f>
        <v>Confidor Boyer</v>
      </c>
      <c r="B251" s="390"/>
      <c r="C251" s="397">
        <v>2000</v>
      </c>
      <c r="D251" s="397">
        <f t="shared" ref="D251:J251" si="28">C119*$C$251*D124</f>
        <v>0</v>
      </c>
      <c r="E251" s="397">
        <f t="shared" si="28"/>
        <v>0</v>
      </c>
      <c r="F251" s="397">
        <f t="shared" si="28"/>
        <v>0</v>
      </c>
      <c r="G251" s="397">
        <f t="shared" si="28"/>
        <v>0</v>
      </c>
      <c r="H251" s="397">
        <f t="shared" si="28"/>
        <v>0</v>
      </c>
      <c r="I251" s="397">
        <f t="shared" si="28"/>
        <v>0</v>
      </c>
      <c r="J251" s="397">
        <f t="shared" si="28"/>
        <v>0</v>
      </c>
      <c r="K251" s="387"/>
      <c r="L251" s="387"/>
      <c r="M251" s="387"/>
      <c r="N251" s="387"/>
      <c r="O251" s="387"/>
      <c r="P251" s="387"/>
      <c r="Q251" s="387"/>
      <c r="R251" s="387"/>
      <c r="S251" s="387"/>
      <c r="T251" s="387"/>
      <c r="U251" s="387"/>
      <c r="V251" s="387"/>
      <c r="W251" s="387"/>
    </row>
    <row r="252" spans="1:23">
      <c r="A252" s="390"/>
      <c r="B252" s="390"/>
      <c r="C252" s="397"/>
      <c r="D252" s="397"/>
      <c r="E252" s="397"/>
      <c r="F252" s="397"/>
      <c r="G252" s="397"/>
      <c r="H252" s="397"/>
      <c r="I252" s="397"/>
      <c r="J252" s="397"/>
      <c r="K252" s="387"/>
      <c r="L252" s="387"/>
      <c r="M252" s="387"/>
      <c r="N252" s="387"/>
      <c r="O252" s="387"/>
      <c r="P252" s="387"/>
      <c r="Q252" s="387"/>
      <c r="R252" s="387"/>
      <c r="S252" s="387"/>
      <c r="T252" s="387"/>
      <c r="U252" s="387"/>
      <c r="V252" s="387"/>
      <c r="W252" s="387"/>
    </row>
    <row r="253" spans="1:23">
      <c r="A253" s="390" t="s">
        <v>288</v>
      </c>
      <c r="B253" s="390"/>
      <c r="C253" s="397">
        <v>10</v>
      </c>
      <c r="D253" s="397">
        <f t="shared" ref="D253:J253" si="29">(SUM(C63:C119)/50)*$C$253*D124</f>
        <v>0</v>
      </c>
      <c r="E253" s="397">
        <f t="shared" si="29"/>
        <v>0</v>
      </c>
      <c r="F253" s="397">
        <f t="shared" si="29"/>
        <v>0</v>
      </c>
      <c r="G253" s="397">
        <f t="shared" si="29"/>
        <v>0</v>
      </c>
      <c r="H253" s="397">
        <f t="shared" si="29"/>
        <v>0</v>
      </c>
      <c r="I253" s="397">
        <f t="shared" si="29"/>
        <v>0</v>
      </c>
      <c r="J253" s="397">
        <f t="shared" si="29"/>
        <v>0</v>
      </c>
      <c r="K253" s="387"/>
      <c r="L253" s="387"/>
      <c r="M253" s="387"/>
      <c r="N253" s="387"/>
      <c r="O253" s="387"/>
      <c r="P253" s="387"/>
      <c r="Q253" s="387"/>
      <c r="R253" s="387"/>
      <c r="S253" s="387"/>
      <c r="T253" s="387"/>
      <c r="U253" s="387"/>
      <c r="V253" s="387"/>
      <c r="W253" s="387"/>
    </row>
    <row r="254" spans="1:23">
      <c r="A254" s="390" t="s">
        <v>172</v>
      </c>
      <c r="B254" s="390"/>
      <c r="C254" s="397">
        <v>100</v>
      </c>
      <c r="D254" s="397">
        <f t="shared" ref="D254:J254" si="30">(SUM(C63:C119)/50)*$C$254*D124</f>
        <v>0</v>
      </c>
      <c r="E254" s="397">
        <f t="shared" si="30"/>
        <v>0</v>
      </c>
      <c r="F254" s="397">
        <f t="shared" si="30"/>
        <v>0</v>
      </c>
      <c r="G254" s="397">
        <f t="shared" si="30"/>
        <v>0</v>
      </c>
      <c r="H254" s="397">
        <f t="shared" si="30"/>
        <v>0</v>
      </c>
      <c r="I254" s="397">
        <f t="shared" si="30"/>
        <v>0</v>
      </c>
      <c r="J254" s="397">
        <f t="shared" si="30"/>
        <v>0</v>
      </c>
      <c r="K254" s="387"/>
      <c r="L254" s="387"/>
      <c r="M254" s="387"/>
      <c r="N254" s="387"/>
      <c r="O254" s="387"/>
      <c r="P254" s="387"/>
      <c r="Q254" s="387"/>
      <c r="R254" s="387"/>
      <c r="S254" s="387"/>
      <c r="T254" s="387"/>
      <c r="U254" s="387"/>
      <c r="V254" s="387"/>
      <c r="W254" s="387"/>
    </row>
    <row r="255" spans="1:23">
      <c r="A255" s="390"/>
      <c r="B255" s="390"/>
      <c r="C255" s="397"/>
      <c r="D255" s="401"/>
      <c r="E255" s="397"/>
      <c r="F255" s="397"/>
      <c r="G255" s="397"/>
      <c r="H255" s="397"/>
      <c r="I255" s="397"/>
      <c r="J255" s="397"/>
      <c r="K255" s="387"/>
      <c r="L255" s="387"/>
      <c r="M255" s="387"/>
      <c r="N255" s="387"/>
      <c r="O255" s="387"/>
      <c r="P255" s="387"/>
      <c r="Q255" s="387"/>
      <c r="R255" s="387"/>
      <c r="S255" s="387"/>
      <c r="T255" s="387"/>
      <c r="U255" s="387"/>
      <c r="V255" s="387"/>
      <c r="W255" s="387"/>
    </row>
    <row r="256" spans="1:23">
      <c r="A256" s="390"/>
      <c r="B256" s="390"/>
      <c r="C256" s="397"/>
      <c r="D256" s="401"/>
      <c r="E256" s="397"/>
      <c r="F256" s="397"/>
      <c r="G256" s="397"/>
      <c r="H256" s="397"/>
      <c r="I256" s="397"/>
      <c r="J256" s="397"/>
      <c r="K256" s="387"/>
      <c r="L256" s="387"/>
      <c r="M256" s="387"/>
      <c r="N256" s="387"/>
      <c r="O256" s="387"/>
      <c r="P256" s="387"/>
      <c r="Q256" s="387"/>
      <c r="R256" s="387"/>
      <c r="S256" s="387"/>
      <c r="T256" s="387"/>
      <c r="U256" s="387"/>
      <c r="V256" s="387"/>
      <c r="W256" s="387"/>
    </row>
    <row r="257" spans="1:23">
      <c r="A257" s="390"/>
      <c r="B257" s="390"/>
      <c r="C257" s="397"/>
      <c r="D257" s="401"/>
      <c r="E257" s="397"/>
      <c r="F257" s="397"/>
      <c r="G257" s="397"/>
      <c r="H257" s="397"/>
      <c r="I257" s="397"/>
      <c r="J257" s="397"/>
      <c r="K257" s="387"/>
      <c r="L257" s="387"/>
      <c r="M257" s="387"/>
      <c r="N257" s="387"/>
      <c r="O257" s="387"/>
      <c r="P257" s="387"/>
      <c r="Q257" s="387"/>
      <c r="R257" s="387"/>
      <c r="S257" s="387"/>
      <c r="T257" s="387"/>
      <c r="U257" s="387"/>
      <c r="V257" s="387"/>
      <c r="W257" s="387"/>
    </row>
    <row r="258" spans="1:23">
      <c r="A258" s="390"/>
      <c r="B258" s="390"/>
      <c r="C258" s="397"/>
      <c r="D258" s="401"/>
      <c r="E258" s="397"/>
      <c r="F258" s="397"/>
      <c r="G258" s="397"/>
      <c r="H258" s="397"/>
      <c r="I258" s="397"/>
      <c r="J258" s="397"/>
      <c r="K258" s="387"/>
      <c r="L258" s="387"/>
      <c r="M258" s="387"/>
      <c r="N258" s="387"/>
      <c r="O258" s="387"/>
      <c r="P258" s="387"/>
      <c r="Q258" s="387"/>
      <c r="R258" s="387"/>
      <c r="S258" s="387"/>
      <c r="T258" s="387"/>
      <c r="U258" s="387"/>
      <c r="V258" s="387"/>
      <c r="W258" s="387"/>
    </row>
    <row r="259" spans="1:23">
      <c r="A259" s="390" t="s">
        <v>335</v>
      </c>
      <c r="B259" s="390"/>
      <c r="C259" s="397"/>
      <c r="D259" s="401"/>
      <c r="E259" s="397">
        <f>'[7]5.Closing Stock &amp; W Capital'!F6</f>
        <v>0</v>
      </c>
      <c r="F259" s="397">
        <f>'[7]5.Closing Stock &amp; W Capital'!G6</f>
        <v>0</v>
      </c>
      <c r="G259" s="397">
        <f>'[7]5.Closing Stock &amp; W Capital'!H6</f>
        <v>0</v>
      </c>
      <c r="H259" s="397">
        <f>'[7]5.Closing Stock &amp; W Capital'!I6</f>
        <v>0</v>
      </c>
      <c r="I259" s="397">
        <f>'[7]5.Closing Stock &amp; W Capital'!J6</f>
        <v>0</v>
      </c>
      <c r="J259" s="397">
        <f>'[7]5.Closing Stock &amp; W Capital'!K6</f>
        <v>0</v>
      </c>
      <c r="K259" s="387"/>
      <c r="L259" s="387"/>
      <c r="M259" s="387"/>
      <c r="N259" s="387"/>
      <c r="O259" s="387"/>
      <c r="P259" s="387"/>
      <c r="Q259" s="387"/>
      <c r="R259" s="387"/>
      <c r="S259" s="387"/>
      <c r="T259" s="387"/>
      <c r="U259" s="387"/>
      <c r="V259" s="387"/>
      <c r="W259" s="387"/>
    </row>
    <row r="260" spans="1:23">
      <c r="A260" s="390" t="s">
        <v>336</v>
      </c>
      <c r="B260" s="390"/>
      <c r="C260" s="390"/>
      <c r="D260" s="401">
        <f>'[7]5.Closing Stock &amp; W Capital'!E15</f>
        <v>0</v>
      </c>
      <c r="E260" s="397">
        <f>'[7]5.Closing Stock &amp; W Capital'!F15</f>
        <v>0</v>
      </c>
      <c r="F260" s="397">
        <f>'[7]5.Closing Stock &amp; W Capital'!G15</f>
        <v>0</v>
      </c>
      <c r="G260" s="397">
        <f>'[7]5.Closing Stock &amp; W Capital'!H15</f>
        <v>0</v>
      </c>
      <c r="H260" s="397">
        <f>'[7]5.Closing Stock &amp; W Capital'!I15</f>
        <v>0</v>
      </c>
      <c r="I260" s="397">
        <f>'[7]5.Closing Stock &amp; W Capital'!J15</f>
        <v>0</v>
      </c>
      <c r="J260" s="397">
        <f>'[7]5.Closing Stock &amp; W Capital'!K15</f>
        <v>0</v>
      </c>
      <c r="K260" s="387"/>
      <c r="L260" s="387"/>
      <c r="M260" s="387"/>
      <c r="N260" s="387"/>
      <c r="O260" s="387"/>
      <c r="P260" s="387"/>
      <c r="Q260" s="387"/>
      <c r="R260" s="387"/>
      <c r="S260" s="387"/>
      <c r="T260" s="387"/>
      <c r="U260" s="387"/>
      <c r="V260" s="387"/>
      <c r="W260" s="387"/>
    </row>
    <row r="261" spans="1:23">
      <c r="A261" s="390"/>
      <c r="B261" s="390"/>
      <c r="C261" s="390"/>
      <c r="D261" s="387"/>
      <c r="E261" s="387"/>
      <c r="F261" s="387"/>
      <c r="G261" s="387"/>
      <c r="H261" s="387"/>
      <c r="I261" s="387"/>
      <c r="J261" s="387"/>
      <c r="K261" s="387"/>
      <c r="L261" s="387"/>
      <c r="M261" s="387"/>
      <c r="N261" s="387"/>
      <c r="O261" s="387"/>
      <c r="P261" s="387"/>
      <c r="Q261" s="387"/>
      <c r="R261" s="387"/>
      <c r="S261" s="387"/>
      <c r="T261" s="387"/>
      <c r="U261" s="387"/>
      <c r="V261" s="387"/>
      <c r="W261" s="387"/>
    </row>
    <row r="262" spans="1:23">
      <c r="A262" s="388" t="s">
        <v>313</v>
      </c>
      <c r="B262" s="388"/>
      <c r="C262" s="400"/>
      <c r="D262" s="400">
        <f>SUM(D197:D258)+D259-D260</f>
        <v>0</v>
      </c>
      <c r="E262" s="400">
        <f t="shared" ref="E262:J262" si="31">SUM(E197:E258)+E259-E260</f>
        <v>0</v>
      </c>
      <c r="F262" s="400">
        <f t="shared" si="31"/>
        <v>0</v>
      </c>
      <c r="G262" s="400">
        <f t="shared" si="31"/>
        <v>0</v>
      </c>
      <c r="H262" s="400">
        <f t="shared" si="31"/>
        <v>0</v>
      </c>
      <c r="I262" s="400">
        <f t="shared" si="31"/>
        <v>0</v>
      </c>
      <c r="J262" s="400">
        <f t="shared" si="31"/>
        <v>0</v>
      </c>
      <c r="K262" s="387"/>
      <c r="L262" s="387"/>
      <c r="M262" s="387"/>
      <c r="N262" s="387"/>
      <c r="O262" s="387"/>
      <c r="P262" s="387"/>
      <c r="Q262" s="387"/>
      <c r="R262" s="387"/>
      <c r="S262" s="387"/>
      <c r="T262" s="387"/>
      <c r="U262" s="387"/>
      <c r="V262" s="387"/>
      <c r="W262" s="387"/>
    </row>
    <row r="263" spans="1:23">
      <c r="A263" s="390"/>
      <c r="B263" s="390"/>
      <c r="C263" s="397"/>
      <c r="D263" s="397"/>
      <c r="E263" s="397"/>
      <c r="F263" s="397"/>
      <c r="G263" s="397"/>
      <c r="H263" s="397"/>
      <c r="I263" s="397"/>
      <c r="J263" s="397"/>
      <c r="K263" s="387"/>
      <c r="L263" s="387"/>
      <c r="M263" s="387"/>
      <c r="N263" s="387"/>
      <c r="O263" s="387"/>
      <c r="P263" s="387"/>
      <c r="Q263" s="387"/>
      <c r="R263" s="387"/>
      <c r="S263" s="387"/>
      <c r="T263" s="387"/>
      <c r="U263" s="387"/>
      <c r="V263" s="387"/>
      <c r="W263" s="387"/>
    </row>
    <row r="264" spans="1:23">
      <c r="A264" s="388" t="s">
        <v>305</v>
      </c>
      <c r="B264" s="388"/>
      <c r="C264" s="397"/>
      <c r="D264" s="397"/>
      <c r="E264" s="397"/>
      <c r="F264" s="397"/>
      <c r="G264" s="397"/>
      <c r="H264" s="397"/>
      <c r="I264" s="397"/>
      <c r="J264" s="397"/>
      <c r="K264" s="387"/>
      <c r="L264" s="387"/>
      <c r="M264" s="387"/>
      <c r="N264" s="387"/>
      <c r="O264" s="387"/>
      <c r="P264" s="387"/>
      <c r="Q264" s="387"/>
      <c r="R264" s="387"/>
      <c r="S264" s="387"/>
      <c r="T264" s="387"/>
      <c r="U264" s="387"/>
      <c r="V264" s="387"/>
      <c r="W264" s="387"/>
    </row>
    <row r="265" spans="1:23">
      <c r="A265" s="390" t="s">
        <v>318</v>
      </c>
      <c r="B265" s="390">
        <v>12</v>
      </c>
      <c r="C265" s="397"/>
      <c r="D265" s="397">
        <f t="shared" ref="D265:J265" si="32">$B$265*$C$265*D124</f>
        <v>0</v>
      </c>
      <c r="E265" s="397">
        <f t="shared" si="32"/>
        <v>0</v>
      </c>
      <c r="F265" s="397">
        <f t="shared" si="32"/>
        <v>0</v>
      </c>
      <c r="G265" s="397">
        <f t="shared" si="32"/>
        <v>0</v>
      </c>
      <c r="H265" s="397">
        <f t="shared" si="32"/>
        <v>0</v>
      </c>
      <c r="I265" s="397">
        <f t="shared" si="32"/>
        <v>0</v>
      </c>
      <c r="J265" s="397">
        <f t="shared" si="32"/>
        <v>0</v>
      </c>
      <c r="K265" s="387"/>
      <c r="L265" s="387"/>
      <c r="M265" s="387"/>
      <c r="N265" s="387"/>
      <c r="O265" s="387"/>
      <c r="P265" s="387"/>
      <c r="Q265" s="387"/>
      <c r="R265" s="387"/>
      <c r="S265" s="387"/>
      <c r="T265" s="387"/>
      <c r="U265" s="387"/>
      <c r="V265" s="387"/>
      <c r="W265" s="387"/>
    </row>
    <row r="266" spans="1:23">
      <c r="A266" s="390" t="s">
        <v>319</v>
      </c>
      <c r="B266" s="390">
        <v>1</v>
      </c>
      <c r="C266" s="397"/>
      <c r="D266" s="397">
        <f t="shared" ref="D266:J266" si="33">$B$266*$C$266*12*D124</f>
        <v>0</v>
      </c>
      <c r="E266" s="397">
        <f t="shared" si="33"/>
        <v>0</v>
      </c>
      <c r="F266" s="397">
        <f t="shared" si="33"/>
        <v>0</v>
      </c>
      <c r="G266" s="397">
        <f t="shared" si="33"/>
        <v>0</v>
      </c>
      <c r="H266" s="397">
        <f t="shared" si="33"/>
        <v>0</v>
      </c>
      <c r="I266" s="397">
        <f t="shared" si="33"/>
        <v>0</v>
      </c>
      <c r="J266" s="397">
        <f t="shared" si="33"/>
        <v>0</v>
      </c>
      <c r="K266" s="387"/>
      <c r="L266" s="387"/>
      <c r="M266" s="387"/>
      <c r="N266" s="387"/>
      <c r="O266" s="387"/>
      <c r="P266" s="387"/>
      <c r="Q266" s="387"/>
      <c r="R266" s="387"/>
      <c r="S266" s="387"/>
      <c r="T266" s="387"/>
      <c r="U266" s="387"/>
      <c r="V266" s="387"/>
      <c r="W266" s="387"/>
    </row>
    <row r="267" spans="1:23">
      <c r="A267" s="390" t="s">
        <v>190</v>
      </c>
      <c r="B267" s="390">
        <v>1</v>
      </c>
      <c r="C267" s="397"/>
      <c r="D267" s="397">
        <f t="shared" ref="D267:J267" si="34">$B$267*$C$267*12*D124</f>
        <v>0</v>
      </c>
      <c r="E267" s="397">
        <f t="shared" si="34"/>
        <v>0</v>
      </c>
      <c r="F267" s="397">
        <f t="shared" si="34"/>
        <v>0</v>
      </c>
      <c r="G267" s="397">
        <f t="shared" si="34"/>
        <v>0</v>
      </c>
      <c r="H267" s="397">
        <f t="shared" si="34"/>
        <v>0</v>
      </c>
      <c r="I267" s="397">
        <f t="shared" si="34"/>
        <v>0</v>
      </c>
      <c r="J267" s="397">
        <f t="shared" si="34"/>
        <v>0</v>
      </c>
      <c r="K267" s="387"/>
      <c r="L267" s="387"/>
      <c r="M267" s="387"/>
      <c r="N267" s="387"/>
      <c r="O267" s="387"/>
      <c r="P267" s="387"/>
      <c r="Q267" s="387"/>
      <c r="R267" s="387"/>
      <c r="S267" s="387"/>
      <c r="T267" s="387"/>
      <c r="U267" s="387"/>
      <c r="V267" s="387"/>
      <c r="W267" s="387"/>
    </row>
    <row r="268" spans="1:23">
      <c r="A268" s="390" t="s">
        <v>320</v>
      </c>
      <c r="B268" s="390">
        <v>12</v>
      </c>
      <c r="C268" s="397"/>
      <c r="D268" s="397">
        <f t="shared" ref="D268:J268" si="35">$B$268*$C$268*D124</f>
        <v>0</v>
      </c>
      <c r="E268" s="397">
        <f t="shared" si="35"/>
        <v>0</v>
      </c>
      <c r="F268" s="397">
        <f t="shared" si="35"/>
        <v>0</v>
      </c>
      <c r="G268" s="397">
        <f t="shared" si="35"/>
        <v>0</v>
      </c>
      <c r="H268" s="397">
        <f t="shared" si="35"/>
        <v>0</v>
      </c>
      <c r="I268" s="397">
        <f t="shared" si="35"/>
        <v>0</v>
      </c>
      <c r="J268" s="397">
        <f t="shared" si="35"/>
        <v>0</v>
      </c>
      <c r="K268" s="387"/>
      <c r="L268" s="387"/>
      <c r="M268" s="387"/>
      <c r="N268" s="387"/>
      <c r="O268" s="387"/>
      <c r="P268" s="387"/>
      <c r="Q268" s="387"/>
      <c r="R268" s="387"/>
      <c r="S268" s="387"/>
      <c r="T268" s="387"/>
      <c r="U268" s="387"/>
      <c r="V268" s="387"/>
      <c r="W268" s="387"/>
    </row>
    <row r="269" spans="1:23">
      <c r="A269" s="390"/>
      <c r="B269" s="390"/>
      <c r="C269" s="397"/>
      <c r="D269" s="397"/>
      <c r="E269" s="397"/>
      <c r="F269" s="397"/>
      <c r="G269" s="397"/>
      <c r="H269" s="397"/>
      <c r="I269" s="397"/>
      <c r="J269" s="397"/>
      <c r="K269" s="387"/>
      <c r="L269" s="387"/>
      <c r="M269" s="387"/>
      <c r="N269" s="387"/>
      <c r="O269" s="387"/>
      <c r="P269" s="387"/>
      <c r="Q269" s="387"/>
      <c r="R269" s="387"/>
      <c r="S269" s="387"/>
      <c r="T269" s="387"/>
      <c r="U269" s="387"/>
      <c r="V269" s="387"/>
      <c r="W269" s="387"/>
    </row>
    <row r="270" spans="1:23">
      <c r="A270" s="390"/>
      <c r="B270" s="390"/>
      <c r="C270" s="397"/>
      <c r="D270" s="397"/>
      <c r="E270" s="397"/>
      <c r="F270" s="397"/>
      <c r="G270" s="397"/>
      <c r="H270" s="397"/>
      <c r="I270" s="397"/>
      <c r="J270" s="397"/>
      <c r="K270" s="387"/>
      <c r="L270" s="387"/>
      <c r="M270" s="387"/>
      <c r="N270" s="387"/>
      <c r="O270" s="387"/>
      <c r="P270" s="387"/>
      <c r="Q270" s="387"/>
      <c r="R270" s="387"/>
      <c r="S270" s="387"/>
      <c r="T270" s="387"/>
      <c r="U270" s="387"/>
      <c r="V270" s="387"/>
      <c r="W270" s="387"/>
    </row>
    <row r="271" spans="1:23">
      <c r="A271" s="390"/>
      <c r="B271" s="390"/>
      <c r="C271" s="397"/>
      <c r="D271" s="397"/>
      <c r="E271" s="397"/>
      <c r="F271" s="397"/>
      <c r="G271" s="397"/>
      <c r="H271" s="397"/>
      <c r="I271" s="397"/>
      <c r="J271" s="397"/>
      <c r="K271" s="387"/>
      <c r="L271" s="387"/>
      <c r="M271" s="387"/>
      <c r="N271" s="387"/>
      <c r="O271" s="387"/>
      <c r="P271" s="387"/>
      <c r="Q271" s="387"/>
      <c r="R271" s="387"/>
      <c r="S271" s="387"/>
      <c r="T271" s="387"/>
      <c r="U271" s="387"/>
      <c r="V271" s="387"/>
      <c r="W271" s="387"/>
    </row>
    <row r="272" spans="1:23">
      <c r="A272" s="390"/>
      <c r="B272" s="390"/>
      <c r="C272" s="397"/>
      <c r="D272" s="397"/>
      <c r="E272" s="397"/>
      <c r="F272" s="397"/>
      <c r="G272" s="397"/>
      <c r="H272" s="397"/>
      <c r="I272" s="397"/>
      <c r="J272" s="397"/>
      <c r="K272" s="387"/>
      <c r="L272" s="387"/>
      <c r="M272" s="387"/>
      <c r="N272" s="387"/>
      <c r="O272" s="387"/>
      <c r="P272" s="387"/>
      <c r="Q272" s="387"/>
      <c r="R272" s="387"/>
      <c r="S272" s="387"/>
      <c r="T272" s="387"/>
      <c r="U272" s="387"/>
      <c r="V272" s="387"/>
      <c r="W272" s="387"/>
    </row>
    <row r="273" spans="1:23">
      <c r="A273" s="388" t="s">
        <v>317</v>
      </c>
      <c r="B273" s="388"/>
      <c r="C273" s="400"/>
      <c r="D273" s="400">
        <f>SUM(D265:D272)</f>
        <v>0</v>
      </c>
      <c r="E273" s="400">
        <f t="shared" ref="E273:J273" si="36">SUM(E265:E272)</f>
        <v>0</v>
      </c>
      <c r="F273" s="400">
        <f t="shared" si="36"/>
        <v>0</v>
      </c>
      <c r="G273" s="400">
        <f t="shared" si="36"/>
        <v>0</v>
      </c>
      <c r="H273" s="400">
        <f t="shared" si="36"/>
        <v>0</v>
      </c>
      <c r="I273" s="400">
        <f t="shared" si="36"/>
        <v>0</v>
      </c>
      <c r="J273" s="400">
        <f t="shared" si="36"/>
        <v>0</v>
      </c>
      <c r="K273" s="387"/>
      <c r="L273" s="387"/>
      <c r="M273" s="387"/>
      <c r="N273" s="387"/>
      <c r="O273" s="387"/>
      <c r="P273" s="387"/>
      <c r="Q273" s="387"/>
      <c r="R273" s="387"/>
      <c r="S273" s="387"/>
      <c r="T273" s="387"/>
      <c r="U273" s="387"/>
      <c r="V273" s="387"/>
      <c r="W273" s="387"/>
    </row>
    <row r="274" spans="1:23">
      <c r="A274" s="402" t="s">
        <v>136</v>
      </c>
      <c r="B274" s="402"/>
      <c r="C274" s="403"/>
      <c r="D274" s="400">
        <f t="shared" ref="D274:J274" si="37">D262+D273</f>
        <v>0</v>
      </c>
      <c r="E274" s="400">
        <f t="shared" si="37"/>
        <v>0</v>
      </c>
      <c r="F274" s="400">
        <f t="shared" si="37"/>
        <v>0</v>
      </c>
      <c r="G274" s="400">
        <f t="shared" si="37"/>
        <v>0</v>
      </c>
      <c r="H274" s="400">
        <f t="shared" si="37"/>
        <v>0</v>
      </c>
      <c r="I274" s="400">
        <f t="shared" si="37"/>
        <v>0</v>
      </c>
      <c r="J274" s="400">
        <f t="shared" si="37"/>
        <v>0</v>
      </c>
      <c r="K274" s="387"/>
      <c r="L274" s="387"/>
      <c r="M274" s="387"/>
      <c r="N274" s="387"/>
      <c r="O274" s="387"/>
      <c r="P274" s="387"/>
      <c r="Q274" s="387"/>
      <c r="R274" s="387"/>
      <c r="S274" s="387"/>
      <c r="T274" s="387"/>
      <c r="U274" s="387"/>
      <c r="V274" s="387"/>
      <c r="W274" s="387"/>
    </row>
    <row r="275" spans="1:23">
      <c r="A275" s="390"/>
      <c r="B275" s="390"/>
      <c r="C275" s="397"/>
      <c r="D275" s="397"/>
      <c r="E275" s="397"/>
      <c r="F275" s="397"/>
      <c r="G275" s="397"/>
      <c r="H275" s="397"/>
      <c r="I275" s="397"/>
      <c r="J275" s="397"/>
      <c r="K275" s="387"/>
      <c r="L275" s="387"/>
      <c r="M275" s="387"/>
      <c r="N275" s="387"/>
      <c r="O275" s="387"/>
      <c r="P275" s="387"/>
      <c r="Q275" s="387"/>
      <c r="R275" s="387"/>
      <c r="S275" s="387"/>
      <c r="T275" s="387"/>
      <c r="U275" s="387"/>
      <c r="V275" s="387"/>
      <c r="W275" s="387"/>
    </row>
    <row r="276" spans="1:23">
      <c r="A276" s="402" t="s">
        <v>7</v>
      </c>
      <c r="B276" s="402"/>
      <c r="C276" s="403"/>
      <c r="D276" s="400">
        <f t="shared" ref="D276:J276" si="38">D191-D274</f>
        <v>0</v>
      </c>
      <c r="E276" s="400">
        <f t="shared" si="38"/>
        <v>0</v>
      </c>
      <c r="F276" s="400">
        <f t="shared" si="38"/>
        <v>0</v>
      </c>
      <c r="G276" s="400">
        <f t="shared" si="38"/>
        <v>0</v>
      </c>
      <c r="H276" s="400">
        <f t="shared" si="38"/>
        <v>0</v>
      </c>
      <c r="I276" s="400">
        <f t="shared" si="38"/>
        <v>0</v>
      </c>
      <c r="J276" s="400">
        <f t="shared" si="38"/>
        <v>0</v>
      </c>
      <c r="K276" s="387"/>
      <c r="L276" s="387"/>
      <c r="M276" s="387"/>
      <c r="N276" s="387"/>
      <c r="O276" s="387"/>
      <c r="P276" s="387"/>
      <c r="Q276" s="387"/>
      <c r="R276" s="387"/>
      <c r="S276" s="387"/>
      <c r="T276" s="387"/>
      <c r="U276" s="387"/>
      <c r="V276" s="387"/>
      <c r="W276" s="387"/>
    </row>
    <row r="277" spans="1:23">
      <c r="A277" s="404"/>
      <c r="B277" s="404"/>
      <c r="C277" s="404"/>
      <c r="D277" s="387"/>
      <c r="E277" s="387"/>
      <c r="F277" s="387"/>
      <c r="G277" s="387"/>
      <c r="H277" s="387"/>
      <c r="I277" s="387"/>
      <c r="J277" s="387"/>
      <c r="K277" s="387"/>
      <c r="L277" s="387"/>
      <c r="M277" s="387"/>
      <c r="N277" s="387"/>
      <c r="O277" s="387"/>
      <c r="P277" s="387"/>
      <c r="Q277" s="387"/>
      <c r="R277" s="387"/>
      <c r="S277" s="387"/>
      <c r="T277" s="387"/>
      <c r="U277" s="387"/>
      <c r="V277" s="387"/>
      <c r="W277" s="387"/>
    </row>
    <row r="278" spans="1:23">
      <c r="A278" s="387"/>
      <c r="B278" s="387"/>
      <c r="C278" s="387"/>
      <c r="D278" s="387"/>
      <c r="E278" s="387"/>
      <c r="F278" s="387"/>
      <c r="G278" s="387"/>
      <c r="H278" s="387"/>
      <c r="I278" s="387"/>
      <c r="J278" s="387"/>
      <c r="K278" s="387"/>
      <c r="L278" s="387"/>
      <c r="M278" s="387"/>
      <c r="N278" s="387"/>
      <c r="O278" s="387"/>
      <c r="P278" s="387"/>
      <c r="Q278" s="387"/>
      <c r="R278" s="387"/>
      <c r="S278" s="387"/>
      <c r="T278" s="387"/>
      <c r="U278" s="387"/>
      <c r="V278" s="387"/>
      <c r="W278" s="387"/>
    </row>
    <row r="279" spans="1:23">
      <c r="A279" s="501" t="s">
        <v>405</v>
      </c>
      <c r="B279" s="501"/>
      <c r="C279" s="501"/>
      <c r="D279" s="501"/>
      <c r="E279" s="501"/>
      <c r="F279" s="501"/>
      <c r="G279" s="501"/>
      <c r="H279" s="501"/>
      <c r="I279" s="501"/>
      <c r="J279" s="501"/>
    </row>
    <row r="281" spans="1:23">
      <c r="A281" s="386" t="s">
        <v>522</v>
      </c>
    </row>
    <row r="282" spans="1:23">
      <c r="A282" s="386">
        <v>1</v>
      </c>
      <c r="B282" s="386" t="s">
        <v>535</v>
      </c>
    </row>
    <row r="283" spans="1:23">
      <c r="A283" s="386">
        <v>2</v>
      </c>
      <c r="B283" s="386" t="s">
        <v>536</v>
      </c>
    </row>
    <row r="284" spans="1:23">
      <c r="A284" s="386">
        <v>3</v>
      </c>
      <c r="B284" s="387" t="s">
        <v>586</v>
      </c>
    </row>
  </sheetData>
  <mergeCells count="3">
    <mergeCell ref="A2:I2"/>
    <mergeCell ref="A122:J122"/>
    <mergeCell ref="A279:J27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6"/>
  <sheetViews>
    <sheetView view="pageBreakPreview" zoomScaleNormal="100" zoomScaleSheetLayoutView="100" workbookViewId="0">
      <selection activeCell="A11" sqref="A11:XFD11"/>
    </sheetView>
  </sheetViews>
  <sheetFormatPr defaultRowHeight="15"/>
  <cols>
    <col min="2" max="2" width="7.5703125" bestFit="1" customWidth="1"/>
    <col min="3" max="3" width="26.28515625" bestFit="1" customWidth="1"/>
    <col min="4" max="4" width="15" customWidth="1"/>
    <col min="5" max="5" width="16" customWidth="1"/>
    <col min="6" max="6" width="24" customWidth="1"/>
    <col min="7" max="7" width="29.7109375" hidden="1" customWidth="1"/>
    <col min="8" max="8" width="5" hidden="1" customWidth="1"/>
    <col min="9" max="10" width="0" hidden="1" customWidth="1"/>
    <col min="11" max="11" width="17.85546875" hidden="1" customWidth="1"/>
    <col min="12" max="13" width="10.42578125" hidden="1" customWidth="1"/>
    <col min="14" max="14" width="16" hidden="1" customWidth="1"/>
    <col min="15" max="15" width="10" bestFit="1" customWidth="1"/>
  </cols>
  <sheetData>
    <row r="1" spans="1:15" ht="18.75">
      <c r="B1" s="424" t="s">
        <v>539</v>
      </c>
      <c r="C1" s="424"/>
      <c r="D1" s="424"/>
      <c r="E1" s="424"/>
      <c r="F1" s="424"/>
      <c r="J1" s="424" t="s">
        <v>539</v>
      </c>
      <c r="K1" s="424"/>
      <c r="L1" s="424"/>
      <c r="M1" s="424"/>
      <c r="N1" s="424"/>
    </row>
    <row r="2" spans="1:15" ht="25.5">
      <c r="B2" s="241" t="s">
        <v>146</v>
      </c>
      <c r="C2" s="241" t="s">
        <v>128</v>
      </c>
      <c r="D2" s="241" t="s">
        <v>158</v>
      </c>
      <c r="E2" s="246" t="s">
        <v>449</v>
      </c>
      <c r="F2" s="246" t="s">
        <v>450</v>
      </c>
      <c r="J2" s="241" t="s">
        <v>146</v>
      </c>
      <c r="K2" s="241" t="s">
        <v>128</v>
      </c>
      <c r="L2" s="241" t="s">
        <v>158</v>
      </c>
      <c r="M2" s="241" t="s">
        <v>449</v>
      </c>
      <c r="N2" s="241" t="s">
        <v>450</v>
      </c>
    </row>
    <row r="3" spans="1:15">
      <c r="B3" s="242">
        <v>1</v>
      </c>
      <c r="C3" s="243" t="str">
        <f>'2.Capex Details'!B2</f>
        <v>Land and Building</v>
      </c>
      <c r="D3" s="247">
        <f>'2.Capex Details'!G14</f>
        <v>12601000</v>
      </c>
      <c r="E3" s="248">
        <v>0.6</v>
      </c>
      <c r="F3" s="249">
        <f>D3*E3</f>
        <v>7560600</v>
      </c>
      <c r="J3" s="242">
        <v>1</v>
      </c>
      <c r="K3" s="243" t="s">
        <v>155</v>
      </c>
      <c r="L3" s="247">
        <v>9676500</v>
      </c>
      <c r="M3" s="248">
        <v>0.55000000000000004</v>
      </c>
      <c r="N3" s="249">
        <v>5322075</v>
      </c>
    </row>
    <row r="4" spans="1:15" ht="25.5">
      <c r="B4" s="242">
        <v>2</v>
      </c>
      <c r="C4" s="243" t="str">
        <f>'2.Capex Details'!B19</f>
        <v>Machinery and Equipment</v>
      </c>
      <c r="D4" s="247">
        <f>'2.Capex Details'!G59</f>
        <v>3644368.64</v>
      </c>
      <c r="E4" s="248">
        <v>0.6</v>
      </c>
      <c r="F4" s="249">
        <f t="shared" ref="F4:F8" si="0">D4*E4</f>
        <v>2186621.1839999999</v>
      </c>
      <c r="J4" s="242">
        <v>2</v>
      </c>
      <c r="K4" s="243" t="s">
        <v>156</v>
      </c>
      <c r="L4" s="247">
        <v>1005863.6</v>
      </c>
      <c r="M4" s="248">
        <v>0.55000000000000004</v>
      </c>
      <c r="N4" s="249">
        <v>553224.98</v>
      </c>
    </row>
    <row r="5" spans="1:15">
      <c r="B5" s="242">
        <v>3</v>
      </c>
      <c r="C5" s="243" t="str">
        <f>'2.Capex Details'!B65</f>
        <v>Furniture and Fixture</v>
      </c>
      <c r="D5" s="247">
        <f>'2.Capex Details'!F75</f>
        <v>0</v>
      </c>
      <c r="E5" s="248">
        <v>0.6</v>
      </c>
      <c r="F5" s="249">
        <f t="shared" si="0"/>
        <v>0</v>
      </c>
      <c r="J5" s="242">
        <v>3</v>
      </c>
      <c r="K5" s="243" t="s">
        <v>365</v>
      </c>
      <c r="L5" s="247">
        <v>291640</v>
      </c>
      <c r="M5" s="248">
        <v>0.55000000000000004</v>
      </c>
      <c r="N5" s="249">
        <v>160402</v>
      </c>
    </row>
    <row r="6" spans="1:15">
      <c r="B6" s="242">
        <v>4</v>
      </c>
      <c r="C6" s="243" t="str">
        <f>'2.Capex Details'!B80</f>
        <v>IT &amp; It Infrastracture</v>
      </c>
      <c r="D6" s="247">
        <f>'2.Capex Details'!F93</f>
        <v>120000</v>
      </c>
      <c r="E6" s="248">
        <v>0.6</v>
      </c>
      <c r="F6" s="249">
        <f t="shared" si="0"/>
        <v>72000</v>
      </c>
      <c r="J6" s="242">
        <v>4</v>
      </c>
      <c r="K6" s="243" t="s">
        <v>364</v>
      </c>
      <c r="L6" s="247">
        <v>246820</v>
      </c>
      <c r="M6" s="248">
        <v>0.55000000000000004</v>
      </c>
      <c r="N6" s="249">
        <v>135751</v>
      </c>
    </row>
    <row r="7" spans="1:15">
      <c r="B7" s="242">
        <v>5</v>
      </c>
      <c r="C7" s="243" t="str">
        <f>'2.Capex Details'!B98</f>
        <v>Vehicle</v>
      </c>
      <c r="D7" s="247">
        <f>'2.Capex Details'!F122</f>
        <v>0</v>
      </c>
      <c r="E7" s="248">
        <v>0.6</v>
      </c>
      <c r="F7" s="249">
        <f t="shared" si="0"/>
        <v>0</v>
      </c>
      <c r="J7" s="242">
        <v>5</v>
      </c>
      <c r="K7" s="243" t="s">
        <v>273</v>
      </c>
      <c r="L7" s="247">
        <v>0</v>
      </c>
      <c r="M7" s="248">
        <v>0.55000000000000004</v>
      </c>
      <c r="N7" s="249">
        <v>0</v>
      </c>
    </row>
    <row r="8" spans="1:15">
      <c r="B8" s="242">
        <v>6</v>
      </c>
      <c r="C8" s="243" t="str">
        <f>'2.Capex Details'!B126</f>
        <v>Preliminary Expenses</v>
      </c>
      <c r="D8" s="247">
        <f>'2.Capex Details'!D133</f>
        <v>80000</v>
      </c>
      <c r="E8" s="248">
        <v>0.6</v>
      </c>
      <c r="F8" s="249">
        <f t="shared" si="0"/>
        <v>48000</v>
      </c>
      <c r="J8" s="242">
        <v>6</v>
      </c>
      <c r="K8" s="243" t="s">
        <v>251</v>
      </c>
      <c r="L8" s="247">
        <v>74160</v>
      </c>
      <c r="M8" s="248">
        <v>0.55000000000000004</v>
      </c>
      <c r="N8" s="249">
        <v>40788</v>
      </c>
      <c r="O8" s="43">
        <f>D8+D3</f>
        <v>12681000</v>
      </c>
    </row>
    <row r="9" spans="1:15">
      <c r="B9" s="242">
        <v>7</v>
      </c>
      <c r="C9" s="243" t="s">
        <v>157</v>
      </c>
      <c r="D9" s="247">
        <f>'5.Closing Stock &amp; W Capital'!E57</f>
        <v>237899.76041950751</v>
      </c>
      <c r="E9" s="250"/>
      <c r="F9" s="250"/>
      <c r="J9" s="242">
        <v>7</v>
      </c>
      <c r="K9" s="243" t="s">
        <v>157</v>
      </c>
      <c r="L9" s="247">
        <v>1010782.8542465754</v>
      </c>
      <c r="M9" s="250"/>
      <c r="N9" s="250"/>
    </row>
    <row r="10" spans="1:15">
      <c r="B10" s="422" t="s">
        <v>1</v>
      </c>
      <c r="C10" s="422"/>
      <c r="D10" s="251">
        <f>SUM(D3:D9)</f>
        <v>16683268.400419507</v>
      </c>
      <c r="E10" s="250"/>
      <c r="F10" s="251">
        <f>SUM(F3:F9)</f>
        <v>9867221.1840000004</v>
      </c>
      <c r="J10" s="422" t="s">
        <v>1</v>
      </c>
      <c r="K10" s="422"/>
      <c r="L10" s="251">
        <v>12305766.454246575</v>
      </c>
      <c r="M10" s="250"/>
      <c r="N10" s="251">
        <v>6212240.9800000004</v>
      </c>
    </row>
    <row r="11" spans="1:15" ht="25.5" customHeight="1">
      <c r="A11" s="425" t="s">
        <v>401</v>
      </c>
      <c r="B11" s="425"/>
      <c r="C11" s="425"/>
      <c r="D11" s="425"/>
      <c r="E11" s="425"/>
      <c r="F11" s="425"/>
      <c r="H11" s="282"/>
      <c r="I11" s="425"/>
      <c r="J11" s="425"/>
      <c r="K11" s="425"/>
      <c r="L11" s="425"/>
      <c r="M11" s="425"/>
      <c r="N11" s="425"/>
    </row>
    <row r="12" spans="1:15" ht="18.75">
      <c r="B12" s="424" t="s">
        <v>540</v>
      </c>
      <c r="C12" s="424"/>
      <c r="D12" s="424"/>
      <c r="E12" s="424"/>
      <c r="F12" s="424"/>
      <c r="J12" s="424" t="s">
        <v>540</v>
      </c>
      <c r="K12" s="424"/>
      <c r="L12" s="424"/>
      <c r="M12" s="424"/>
      <c r="N12" s="424"/>
    </row>
    <row r="13" spans="1:15" ht="25.5">
      <c r="B13" s="240" t="s">
        <v>146</v>
      </c>
      <c r="C13" s="241" t="s">
        <v>128</v>
      </c>
      <c r="D13" s="241" t="s">
        <v>627</v>
      </c>
      <c r="E13" s="241" t="s">
        <v>158</v>
      </c>
      <c r="J13" s="240" t="s">
        <v>146</v>
      </c>
      <c r="K13" s="241" t="s">
        <v>128</v>
      </c>
      <c r="L13" s="241" t="s">
        <v>627</v>
      </c>
      <c r="M13" s="241" t="s">
        <v>158</v>
      </c>
    </row>
    <row r="14" spans="1:15" ht="25.5">
      <c r="B14" s="242">
        <v>1</v>
      </c>
      <c r="C14" s="243" t="s">
        <v>325</v>
      </c>
      <c r="D14" s="270"/>
      <c r="E14" s="283">
        <f>IF(F10&lt;=20000000,F10,"2,00,00,000")</f>
        <v>9867221.1840000004</v>
      </c>
      <c r="J14" s="242">
        <v>1</v>
      </c>
      <c r="K14" s="243" t="s">
        <v>325</v>
      </c>
      <c r="L14" s="270"/>
      <c r="M14" s="283">
        <v>6212240.9800000004</v>
      </c>
    </row>
    <row r="15" spans="1:15" ht="38.25">
      <c r="B15" s="242">
        <v>2</v>
      </c>
      <c r="C15" s="243" t="s">
        <v>694</v>
      </c>
      <c r="D15" s="280"/>
      <c r="E15" s="244">
        <f>D10-E14-E16</f>
        <v>4933610.5919999992</v>
      </c>
      <c r="G15" s="43"/>
      <c r="J15" s="242">
        <v>2</v>
      </c>
      <c r="K15" s="243" t="s">
        <v>698</v>
      </c>
      <c r="L15" s="269"/>
      <c r="M15" s="244">
        <v>3953244.2599999988</v>
      </c>
    </row>
    <row r="16" spans="1:15" ht="51">
      <c r="B16" s="242">
        <v>3</v>
      </c>
      <c r="C16" s="243" t="s">
        <v>693</v>
      </c>
      <c r="D16" s="269">
        <v>0.1</v>
      </c>
      <c r="E16" s="244">
        <f>(SUM(D3:D8)*D16)+D9</f>
        <v>1882436.6244195076</v>
      </c>
      <c r="J16" s="242">
        <v>3</v>
      </c>
      <c r="K16" s="243" t="s">
        <v>699</v>
      </c>
      <c r="L16" s="269">
        <v>0.1</v>
      </c>
      <c r="M16" s="244">
        <v>2140281.2142465757</v>
      </c>
    </row>
    <row r="17" spans="2:15">
      <c r="B17" s="422" t="s">
        <v>1</v>
      </c>
      <c r="C17" s="422"/>
      <c r="D17" s="245"/>
      <c r="E17" s="245">
        <f>E14+E15+E16</f>
        <v>16683268.400419507</v>
      </c>
      <c r="J17" s="422" t="s">
        <v>1</v>
      </c>
      <c r="K17" s="422"/>
      <c r="L17" s="245"/>
      <c r="M17" s="245">
        <v>12305766.454246573</v>
      </c>
    </row>
    <row r="18" spans="2:15">
      <c r="B18" s="423" t="s">
        <v>402</v>
      </c>
      <c r="C18" s="423"/>
      <c r="D18" s="423"/>
      <c r="E18" s="423"/>
      <c r="F18" s="423"/>
      <c r="J18" s="423"/>
      <c r="K18" s="423"/>
      <c r="L18" s="423"/>
      <c r="M18" s="423"/>
      <c r="N18" s="423"/>
    </row>
    <row r="19" spans="2:15" ht="18.75">
      <c r="B19" s="424" t="s">
        <v>541</v>
      </c>
      <c r="C19" s="424"/>
      <c r="D19" s="424"/>
      <c r="E19" s="424"/>
      <c r="F19" s="424"/>
      <c r="J19" s="424" t="s">
        <v>541</v>
      </c>
      <c r="K19" s="424"/>
      <c r="L19" s="424"/>
      <c r="M19" s="424"/>
      <c r="N19" s="424"/>
    </row>
    <row r="20" spans="2:15" ht="30" customHeight="1">
      <c r="B20" s="253" t="s">
        <v>146</v>
      </c>
      <c r="C20" s="252" t="s">
        <v>588</v>
      </c>
      <c r="D20" s="252" t="s">
        <v>589</v>
      </c>
      <c r="E20" s="253" t="s">
        <v>590</v>
      </c>
      <c r="F20" s="253" t="s">
        <v>591</v>
      </c>
      <c r="J20" s="253" t="s">
        <v>146</v>
      </c>
      <c r="K20" s="252" t="s">
        <v>588</v>
      </c>
      <c r="L20" s="252" t="s">
        <v>589</v>
      </c>
      <c r="M20" s="253" t="s">
        <v>590</v>
      </c>
      <c r="N20" s="253" t="s">
        <v>591</v>
      </c>
    </row>
    <row r="21" spans="2:15" ht="25.5">
      <c r="B21" s="254">
        <v>1</v>
      </c>
      <c r="C21" s="243" t="s">
        <v>367</v>
      </c>
      <c r="D21" s="255">
        <f>'9.1 Financial indiacators'!C49</f>
        <v>0.44826571245540847</v>
      </c>
      <c r="E21" s="254" t="s">
        <v>368</v>
      </c>
      <c r="F21" s="263" t="s">
        <v>697</v>
      </c>
      <c r="G21" s="261"/>
      <c r="J21" s="254">
        <v>1</v>
      </c>
      <c r="K21" s="243" t="s">
        <v>367</v>
      </c>
      <c r="L21" s="255">
        <v>0.21764597487501516</v>
      </c>
      <c r="M21" s="254" t="s">
        <v>368</v>
      </c>
      <c r="N21" s="263" t="s">
        <v>700</v>
      </c>
    </row>
    <row r="22" spans="2:15" ht="38.25">
      <c r="B22" s="254">
        <v>2</v>
      </c>
      <c r="C22" s="243" t="s">
        <v>369</v>
      </c>
      <c r="D22" s="256">
        <f>'9.1 Financial indiacators'!C85</f>
        <v>0.18190622085343847</v>
      </c>
      <c r="E22" s="254" t="s">
        <v>368</v>
      </c>
      <c r="F22" s="263" t="s">
        <v>670</v>
      </c>
      <c r="G22" s="262"/>
      <c r="J22" s="254">
        <v>2</v>
      </c>
      <c r="K22" s="243" t="s">
        <v>369</v>
      </c>
      <c r="L22" s="256">
        <v>0.23911965947731526</v>
      </c>
      <c r="M22" s="254" t="s">
        <v>368</v>
      </c>
      <c r="N22" s="263" t="s">
        <v>670</v>
      </c>
    </row>
    <row r="23" spans="2:15" ht="38.25">
      <c r="B23" s="254">
        <v>3</v>
      </c>
      <c r="C23" s="243" t="s">
        <v>370</v>
      </c>
      <c r="D23" s="255">
        <f>'9.1 Financial indiacators'!C16</f>
        <v>0.10512346967463704</v>
      </c>
      <c r="E23" s="254" t="s">
        <v>368</v>
      </c>
      <c r="F23" s="263" t="s">
        <v>593</v>
      </c>
      <c r="G23" s="262"/>
      <c r="J23" s="254">
        <v>3</v>
      </c>
      <c r="K23" s="243" t="s">
        <v>370</v>
      </c>
      <c r="L23" s="255">
        <v>0.16571788506267437</v>
      </c>
      <c r="M23" s="254" t="s">
        <v>368</v>
      </c>
      <c r="N23" s="263" t="s">
        <v>593</v>
      </c>
    </row>
    <row r="24" spans="2:15" ht="76.5">
      <c r="B24" s="254">
        <v>4</v>
      </c>
      <c r="C24" s="243" t="s">
        <v>371</v>
      </c>
      <c r="D24" s="257">
        <f>'9.1 Financial indiacators'!C73</f>
        <v>327521.88685107231</v>
      </c>
      <c r="E24" s="254" t="s">
        <v>671</v>
      </c>
      <c r="F24" s="263" t="s">
        <v>592</v>
      </c>
      <c r="G24" s="262"/>
      <c r="J24" s="254">
        <v>4</v>
      </c>
      <c r="K24" s="243" t="s">
        <v>371</v>
      </c>
      <c r="L24" s="257">
        <v>3280612.197241392</v>
      </c>
      <c r="M24" s="254" t="s">
        <v>671</v>
      </c>
      <c r="N24" s="263" t="s">
        <v>592</v>
      </c>
    </row>
    <row r="25" spans="2:15" ht="51">
      <c r="B25" s="254">
        <v>5</v>
      </c>
      <c r="C25" s="243" t="s">
        <v>372</v>
      </c>
      <c r="D25" s="258">
        <f>'9.1 Financial indiacators'!D101</f>
        <v>5.2195792576275633</v>
      </c>
      <c r="E25" s="254" t="s">
        <v>368</v>
      </c>
      <c r="F25" s="263" t="s">
        <v>701</v>
      </c>
      <c r="G25" s="262">
        <v>5.16</v>
      </c>
      <c r="J25" s="254">
        <v>5</v>
      </c>
      <c r="K25" s="243" t="s">
        <v>372</v>
      </c>
      <c r="L25" s="258">
        <v>4.4284049013241553</v>
      </c>
      <c r="M25" s="254" t="s">
        <v>368</v>
      </c>
      <c r="N25" s="263" t="s">
        <v>701</v>
      </c>
      <c r="O25">
        <f>12*0.22</f>
        <v>2.64</v>
      </c>
    </row>
    <row r="26" spans="2:15" ht="51">
      <c r="B26" s="254">
        <v>6</v>
      </c>
      <c r="C26" s="259" t="s">
        <v>373</v>
      </c>
      <c r="D26" s="258">
        <f>'9.1 Financial indiacators'!C116</f>
        <v>2.9449949781430544</v>
      </c>
      <c r="E26" s="260" t="s">
        <v>368</v>
      </c>
      <c r="F26" s="263" t="s">
        <v>594</v>
      </c>
      <c r="G26" s="262"/>
      <c r="J26" s="254">
        <v>6</v>
      </c>
      <c r="K26" s="259" t="s">
        <v>373</v>
      </c>
      <c r="L26" s="258">
        <v>6.9931079098847819</v>
      </c>
      <c r="M26" s="260" t="s">
        <v>368</v>
      </c>
      <c r="N26" s="263" t="s">
        <v>594</v>
      </c>
    </row>
  </sheetData>
  <mergeCells count="14">
    <mergeCell ref="B19:F19"/>
    <mergeCell ref="B10:C10"/>
    <mergeCell ref="B17:C17"/>
    <mergeCell ref="B1:F1"/>
    <mergeCell ref="B12:F12"/>
    <mergeCell ref="B18:F18"/>
    <mergeCell ref="A11:F11"/>
    <mergeCell ref="J17:K17"/>
    <mergeCell ref="J18:N18"/>
    <mergeCell ref="J19:N19"/>
    <mergeCell ref="J1:N1"/>
    <mergeCell ref="J10:K10"/>
    <mergeCell ref="I11:N11"/>
    <mergeCell ref="J12:N12"/>
  </mergeCells>
  <pageMargins left="0.7" right="0.7" top="0.75" bottom="0.75" header="0.3" footer="0.3"/>
  <pageSetup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67BC-5922-4681-987C-133323912F6E}">
  <sheetPr codeName="Sheet20"/>
  <dimension ref="A3:J197"/>
  <sheetViews>
    <sheetView tabSelected="1" workbookViewId="0">
      <selection activeCell="A4" sqref="A4:H4"/>
    </sheetView>
  </sheetViews>
  <sheetFormatPr defaultRowHeight="15"/>
  <cols>
    <col min="1" max="1" width="41.7109375" bestFit="1" customWidth="1"/>
    <col min="2" max="2" width="11.5703125" bestFit="1" customWidth="1"/>
    <col min="3" max="3" width="12.5703125" bestFit="1" customWidth="1"/>
    <col min="4" max="4" width="15.28515625" customWidth="1"/>
    <col min="5" max="8" width="17.28515625" customWidth="1"/>
    <col min="9" max="10" width="16.7109375" bestFit="1" customWidth="1"/>
  </cols>
  <sheetData>
    <row r="3" spans="1:8" ht="18.75">
      <c r="A3" s="424" t="s">
        <v>581</v>
      </c>
      <c r="B3" s="424"/>
      <c r="C3" s="424"/>
      <c r="D3" s="424"/>
      <c r="E3" s="424"/>
      <c r="F3" s="424"/>
      <c r="G3" s="424"/>
      <c r="H3" s="424"/>
    </row>
    <row r="4" spans="1:8" ht="18.75">
      <c r="A4" s="424" t="s">
        <v>582</v>
      </c>
      <c r="B4" s="424"/>
      <c r="C4" s="424"/>
      <c r="D4" s="424"/>
      <c r="E4" s="424"/>
      <c r="F4" s="424"/>
      <c r="G4" s="424"/>
      <c r="H4" s="424"/>
    </row>
    <row r="5" spans="1:8">
      <c r="A5" s="63" t="s">
        <v>161</v>
      </c>
      <c r="B5" s="168">
        <v>1</v>
      </c>
      <c r="C5" s="63" t="s">
        <v>455</v>
      </c>
      <c r="D5" s="63"/>
      <c r="E5" s="63"/>
      <c r="F5" s="63"/>
      <c r="G5" s="63"/>
      <c r="H5" s="63"/>
    </row>
    <row r="6" spans="1:8">
      <c r="A6" s="63" t="s">
        <v>162</v>
      </c>
      <c r="B6" s="193">
        <v>8</v>
      </c>
      <c r="C6" s="63"/>
      <c r="D6" s="63"/>
      <c r="E6" s="63"/>
      <c r="F6" s="63"/>
      <c r="G6" s="63"/>
      <c r="H6" s="63"/>
    </row>
    <row r="7" spans="1:8">
      <c r="A7" s="63"/>
      <c r="B7" s="193"/>
      <c r="C7" s="63"/>
      <c r="D7" s="63"/>
      <c r="E7" s="63"/>
      <c r="F7" s="63"/>
      <c r="G7" s="63"/>
      <c r="H7" s="63"/>
    </row>
    <row r="8" spans="1:8">
      <c r="A8" s="63"/>
      <c r="B8" s="193"/>
      <c r="C8" s="63"/>
      <c r="D8" s="63"/>
      <c r="E8" s="63"/>
      <c r="F8" s="63"/>
      <c r="G8" s="63"/>
      <c r="H8" s="63"/>
    </row>
    <row r="9" spans="1:8">
      <c r="A9" s="63"/>
      <c r="B9" s="63"/>
      <c r="C9" s="63"/>
      <c r="D9" s="63"/>
      <c r="E9" s="63"/>
      <c r="F9" s="63"/>
      <c r="G9" s="63"/>
      <c r="H9" s="63"/>
    </row>
    <row r="10" spans="1:8">
      <c r="A10" s="63"/>
      <c r="B10" s="63"/>
      <c r="C10" s="63"/>
      <c r="D10" s="63"/>
      <c r="E10" s="63"/>
      <c r="F10" s="63"/>
      <c r="G10" s="63"/>
      <c r="H10" s="63"/>
    </row>
    <row r="11" spans="1:8">
      <c r="A11" s="55" t="s">
        <v>0</v>
      </c>
      <c r="B11" s="56" t="s">
        <v>2</v>
      </c>
      <c r="C11" s="56" t="s">
        <v>3</v>
      </c>
      <c r="D11" s="56" t="s">
        <v>4</v>
      </c>
      <c r="E11" s="56" t="s">
        <v>5</v>
      </c>
      <c r="F11" s="56" t="s">
        <v>6</v>
      </c>
      <c r="G11" s="56" t="s">
        <v>169</v>
      </c>
      <c r="H11" s="56" t="s">
        <v>168</v>
      </c>
    </row>
    <row r="12" spans="1:8">
      <c r="A12" s="64" t="s">
        <v>170</v>
      </c>
      <c r="B12" s="217"/>
      <c r="C12" s="217"/>
      <c r="D12" s="217"/>
      <c r="E12" s="217"/>
      <c r="F12" s="217"/>
      <c r="G12" s="217"/>
      <c r="H12" s="217"/>
    </row>
    <row r="13" spans="1:8">
      <c r="A13" s="64" t="str">
        <f>'[7]11.F&amp;V Crop Production details'!A74</f>
        <v>Turmeric</v>
      </c>
      <c r="B13" s="64"/>
      <c r="C13" s="64"/>
      <c r="D13" s="64"/>
      <c r="E13" s="64"/>
      <c r="F13" s="64"/>
      <c r="G13" s="64"/>
      <c r="H13" s="64"/>
    </row>
    <row r="14" spans="1:8">
      <c r="A14" s="64" t="str">
        <f>'[7]11.F&amp;V Crop Production details'!A75</f>
        <v>Potato</v>
      </c>
      <c r="B14" s="64">
        <f>'[7]11.F&amp;V Crop Production details'!B75</f>
        <v>0</v>
      </c>
      <c r="C14" s="64">
        <f>'[7]11.F&amp;V Crop Production details'!C75</f>
        <v>0</v>
      </c>
      <c r="D14" s="64">
        <f>'[7]11.F&amp;V Crop Production details'!D75</f>
        <v>0</v>
      </c>
      <c r="E14" s="64">
        <f>'[7]11.F&amp;V Crop Production details'!E75</f>
        <v>0</v>
      </c>
      <c r="F14" s="64">
        <f>'[7]11.F&amp;V Crop Production details'!F75</f>
        <v>0</v>
      </c>
      <c r="G14" s="64">
        <f>'[7]11.F&amp;V Crop Production details'!G75</f>
        <v>0</v>
      </c>
      <c r="H14" s="64">
        <f>'[7]11.F&amp;V Crop Production details'!H75</f>
        <v>0</v>
      </c>
    </row>
    <row r="15" spans="1:8">
      <c r="A15" s="64">
        <f>'[7]11.F&amp;V Crop Production details'!A76</f>
        <v>0</v>
      </c>
      <c r="B15" s="64">
        <f>'[7]11.F&amp;V Crop Production details'!B76</f>
        <v>0</v>
      </c>
      <c r="C15" s="64">
        <f>'[7]11.F&amp;V Crop Production details'!C76</f>
        <v>0</v>
      </c>
      <c r="D15" s="64">
        <f>'[7]11.F&amp;V Crop Production details'!D76</f>
        <v>0</v>
      </c>
      <c r="E15" s="64">
        <f>'[7]11.F&amp;V Crop Production details'!E76</f>
        <v>0</v>
      </c>
      <c r="F15" s="64">
        <f>'[7]11.F&amp;V Crop Production details'!F76</f>
        <v>0</v>
      </c>
      <c r="G15" s="64">
        <f>'[7]11.F&amp;V Crop Production details'!G76</f>
        <v>0</v>
      </c>
      <c r="H15" s="64">
        <f>'[7]11.F&amp;V Crop Production details'!H76</f>
        <v>0</v>
      </c>
    </row>
    <row r="16" spans="1:8">
      <c r="A16" s="64" t="str">
        <f>'[7]11.F&amp;V Crop Production details'!A77</f>
        <v>Tomato</v>
      </c>
      <c r="B16" s="64">
        <f>'[7]11.F&amp;V Crop Production details'!B77</f>
        <v>0</v>
      </c>
      <c r="C16" s="64">
        <f>'[7]11.F&amp;V Crop Production details'!C77</f>
        <v>0</v>
      </c>
      <c r="D16" s="64">
        <f>'[7]11.F&amp;V Crop Production details'!D77</f>
        <v>0</v>
      </c>
      <c r="E16" s="64">
        <f>'[7]11.F&amp;V Crop Production details'!E77</f>
        <v>0</v>
      </c>
      <c r="F16" s="64">
        <f>'[7]11.F&amp;V Crop Production details'!F77</f>
        <v>0</v>
      </c>
      <c r="G16" s="64">
        <f>'[7]11.F&amp;V Crop Production details'!G77</f>
        <v>0</v>
      </c>
      <c r="H16" s="64">
        <f>'[7]11.F&amp;V Crop Production details'!H77</f>
        <v>0</v>
      </c>
    </row>
    <row r="17" spans="1:8">
      <c r="A17" s="64">
        <f>'[7]11.F&amp;V Crop Production details'!A78</f>
        <v>0</v>
      </c>
      <c r="B17" s="64">
        <f>'[7]11.F&amp;V Crop Production details'!B78</f>
        <v>0</v>
      </c>
      <c r="C17" s="64">
        <f>'[7]11.F&amp;V Crop Production details'!C78</f>
        <v>0</v>
      </c>
      <c r="D17" s="64">
        <f>'[7]11.F&amp;V Crop Production details'!D78</f>
        <v>0</v>
      </c>
      <c r="E17" s="64">
        <f>'[7]11.F&amp;V Crop Production details'!E78</f>
        <v>0</v>
      </c>
      <c r="F17" s="64">
        <f>'[7]11.F&amp;V Crop Production details'!F78</f>
        <v>0</v>
      </c>
      <c r="G17" s="64">
        <f>'[7]11.F&amp;V Crop Production details'!G78</f>
        <v>0</v>
      </c>
      <c r="H17" s="64">
        <f>'[7]11.F&amp;V Crop Production details'!H78</f>
        <v>0</v>
      </c>
    </row>
    <row r="18" spans="1:8">
      <c r="A18" s="64">
        <f>'[7]11.F&amp;V Crop Production details'!A79</f>
        <v>0</v>
      </c>
      <c r="B18" s="64">
        <f>'[7]11.F&amp;V Crop Production details'!B79</f>
        <v>0</v>
      </c>
      <c r="C18" s="64">
        <f>'[7]11.F&amp;V Crop Production details'!C79</f>
        <v>0</v>
      </c>
      <c r="D18" s="64">
        <f>'[7]11.F&amp;V Crop Production details'!D79</f>
        <v>0</v>
      </c>
      <c r="E18" s="64">
        <f>'[7]11.F&amp;V Crop Production details'!E79</f>
        <v>0</v>
      </c>
      <c r="F18" s="64">
        <f>'[7]11.F&amp;V Crop Production details'!F79</f>
        <v>0</v>
      </c>
      <c r="G18" s="64">
        <f>'[7]11.F&amp;V Crop Production details'!G79</f>
        <v>0</v>
      </c>
      <c r="H18" s="64">
        <f>'[7]11.F&amp;V Crop Production details'!H79</f>
        <v>0</v>
      </c>
    </row>
    <row r="19" spans="1:8">
      <c r="A19" s="64">
        <f>'[7]11.F&amp;V Crop Production details'!A80</f>
        <v>0</v>
      </c>
      <c r="B19" s="64">
        <f>'[7]11.F&amp;V Crop Production details'!B80</f>
        <v>0</v>
      </c>
      <c r="C19" s="64">
        <f>'[7]11.F&amp;V Crop Production details'!C80</f>
        <v>0</v>
      </c>
      <c r="D19" s="64">
        <f>'[7]11.F&amp;V Crop Production details'!D80</f>
        <v>0</v>
      </c>
      <c r="E19" s="64">
        <f>'[7]11.F&amp;V Crop Production details'!E80</f>
        <v>0</v>
      </c>
      <c r="F19" s="64">
        <f>'[7]11.F&amp;V Crop Production details'!F80</f>
        <v>0</v>
      </c>
      <c r="G19" s="64">
        <f>'[7]11.F&amp;V Crop Production details'!G80</f>
        <v>0</v>
      </c>
      <c r="H19" s="64">
        <f>'[7]11.F&amp;V Crop Production details'!H80</f>
        <v>0</v>
      </c>
    </row>
    <row r="20" spans="1:8">
      <c r="A20" s="64">
        <f>'[7]11.F&amp;V Crop Production details'!A81</f>
        <v>0</v>
      </c>
      <c r="B20" s="64">
        <f>'[7]11.F&amp;V Crop Production details'!B81</f>
        <v>0</v>
      </c>
      <c r="C20" s="64">
        <f>'[7]11.F&amp;V Crop Production details'!C81</f>
        <v>0</v>
      </c>
      <c r="D20" s="64">
        <f>'[7]11.F&amp;V Crop Production details'!D81</f>
        <v>0</v>
      </c>
      <c r="E20" s="64">
        <f>'[7]11.F&amp;V Crop Production details'!E81</f>
        <v>0</v>
      </c>
      <c r="F20" s="64">
        <f>'[7]11.F&amp;V Crop Production details'!F81</f>
        <v>0</v>
      </c>
      <c r="G20" s="64">
        <f>'[7]11.F&amp;V Crop Production details'!G81</f>
        <v>0</v>
      </c>
      <c r="H20" s="64">
        <f>'[7]11.F&amp;V Crop Production details'!H81</f>
        <v>0</v>
      </c>
    </row>
    <row r="21" spans="1:8">
      <c r="A21" s="64">
        <f>'[7]11.F&amp;V Crop Production details'!A82</f>
        <v>0</v>
      </c>
      <c r="B21" s="64">
        <f>'[7]11.F&amp;V Crop Production details'!B82</f>
        <v>0</v>
      </c>
      <c r="C21" s="64">
        <f>'[7]11.F&amp;V Crop Production details'!C82</f>
        <v>0</v>
      </c>
      <c r="D21" s="64">
        <f>'[7]11.F&amp;V Crop Production details'!D82</f>
        <v>0</v>
      </c>
      <c r="E21" s="64">
        <f>'[7]11.F&amp;V Crop Production details'!E82</f>
        <v>0</v>
      </c>
      <c r="F21" s="64">
        <f>'[7]11.F&amp;V Crop Production details'!F82</f>
        <v>0</v>
      </c>
      <c r="G21" s="64">
        <f>'[7]11.F&amp;V Crop Production details'!G82</f>
        <v>0</v>
      </c>
      <c r="H21" s="64">
        <f>'[7]11.F&amp;V Crop Production details'!H82</f>
        <v>0</v>
      </c>
    </row>
    <row r="22" spans="1:8">
      <c r="A22" s="64">
        <f>'[7]11.F&amp;V Crop Production details'!A83</f>
        <v>0</v>
      </c>
      <c r="B22" s="64">
        <f>'[7]11.F&amp;V Crop Production details'!B83</f>
        <v>0</v>
      </c>
      <c r="C22" s="64">
        <f>'[7]11.F&amp;V Crop Production details'!C83</f>
        <v>0</v>
      </c>
      <c r="D22" s="64">
        <f>'[7]11.F&amp;V Crop Production details'!D83</f>
        <v>0</v>
      </c>
      <c r="E22" s="64">
        <f>'[7]11.F&amp;V Crop Production details'!E83</f>
        <v>0</v>
      </c>
      <c r="F22" s="64">
        <f>'[7]11.F&amp;V Crop Production details'!F83</f>
        <v>0</v>
      </c>
      <c r="G22" s="64">
        <f>'[7]11.F&amp;V Crop Production details'!G83</f>
        <v>0</v>
      </c>
      <c r="H22" s="64">
        <f>'[7]11.F&amp;V Crop Production details'!H83</f>
        <v>0</v>
      </c>
    </row>
    <row r="23" spans="1:8">
      <c r="A23" s="64" t="str">
        <f>'[7]11.F&amp;V Crop Production details'!A84</f>
        <v>Tomato</v>
      </c>
      <c r="B23" s="64">
        <f>'[7]11.F&amp;V Crop Production details'!B84</f>
        <v>0</v>
      </c>
      <c r="C23" s="64">
        <f>'[7]11.F&amp;V Crop Production details'!C84</f>
        <v>0</v>
      </c>
      <c r="D23" s="64">
        <f>'[7]11.F&amp;V Crop Production details'!D84</f>
        <v>0</v>
      </c>
      <c r="E23" s="64">
        <f>'[7]11.F&amp;V Crop Production details'!E84</f>
        <v>0</v>
      </c>
      <c r="F23" s="64">
        <f>'[7]11.F&amp;V Crop Production details'!F84</f>
        <v>0</v>
      </c>
      <c r="G23" s="64">
        <f>'[7]11.F&amp;V Crop Production details'!G84</f>
        <v>0</v>
      </c>
      <c r="H23" s="64">
        <f>'[7]11.F&amp;V Crop Production details'!H84</f>
        <v>0</v>
      </c>
    </row>
    <row r="24" spans="1:8">
      <c r="A24" s="64" t="str">
        <f>'[7]11.F&amp;V Crop Production details'!A85</f>
        <v>Potato</v>
      </c>
      <c r="B24" s="64">
        <f>'[7]11.F&amp;V Crop Production details'!B85</f>
        <v>0</v>
      </c>
      <c r="C24" s="64">
        <f>'[7]11.F&amp;V Crop Production details'!C85</f>
        <v>0</v>
      </c>
      <c r="D24" s="64">
        <f>'[7]11.F&amp;V Crop Production details'!D85</f>
        <v>0</v>
      </c>
      <c r="E24" s="64">
        <f>'[7]11.F&amp;V Crop Production details'!E85</f>
        <v>0</v>
      </c>
      <c r="F24" s="64">
        <f>'[7]11.F&amp;V Crop Production details'!F85</f>
        <v>0</v>
      </c>
      <c r="G24" s="64">
        <f>'[7]11.F&amp;V Crop Production details'!G85</f>
        <v>0</v>
      </c>
      <c r="H24" s="64">
        <f>'[7]11.F&amp;V Crop Production details'!H85</f>
        <v>0</v>
      </c>
    </row>
    <row r="25" spans="1:8">
      <c r="A25" s="64">
        <f>'[7]11.F&amp;V Crop Production details'!A86</f>
        <v>0</v>
      </c>
      <c r="B25" s="64">
        <f>'[7]11.F&amp;V Crop Production details'!B86</f>
        <v>0</v>
      </c>
      <c r="C25" s="64">
        <f>'[7]11.F&amp;V Crop Production details'!C86</f>
        <v>0</v>
      </c>
      <c r="D25" s="64">
        <f>'[7]11.F&amp;V Crop Production details'!D86</f>
        <v>0</v>
      </c>
      <c r="E25" s="64">
        <f>'[7]11.F&amp;V Crop Production details'!E86</f>
        <v>0</v>
      </c>
      <c r="F25" s="64">
        <f>'[7]11.F&amp;V Crop Production details'!F86</f>
        <v>0</v>
      </c>
      <c r="G25" s="64">
        <f>'[7]11.F&amp;V Crop Production details'!G86</f>
        <v>0</v>
      </c>
      <c r="H25" s="64">
        <f>'[7]11.F&amp;V Crop Production details'!H86</f>
        <v>0</v>
      </c>
    </row>
    <row r="26" spans="1:8">
      <c r="A26" s="64">
        <f>'[7]11.F&amp;V Crop Production details'!A87</f>
        <v>0</v>
      </c>
      <c r="B26" s="64">
        <f>'[7]11.F&amp;V Crop Production details'!B87</f>
        <v>0</v>
      </c>
      <c r="C26" s="64">
        <f>'[7]11.F&amp;V Crop Production details'!C87</f>
        <v>0</v>
      </c>
      <c r="D26" s="64">
        <f>'[7]11.F&amp;V Crop Production details'!D87</f>
        <v>0</v>
      </c>
      <c r="E26" s="64">
        <f>'[7]11.F&amp;V Crop Production details'!E87</f>
        <v>0</v>
      </c>
      <c r="F26" s="64">
        <f>'[7]11.F&amp;V Crop Production details'!F87</f>
        <v>0</v>
      </c>
      <c r="G26" s="64">
        <f>'[7]11.F&amp;V Crop Production details'!G87</f>
        <v>0</v>
      </c>
      <c r="H26" s="64">
        <f>'[7]11.F&amp;V Crop Production details'!H87</f>
        <v>0</v>
      </c>
    </row>
    <row r="27" spans="1:8">
      <c r="A27" s="64">
        <f>'[7]11.F&amp;V Crop Production details'!A88</f>
        <v>0</v>
      </c>
      <c r="B27" s="64">
        <f>'[7]11.F&amp;V Crop Production details'!B88</f>
        <v>0</v>
      </c>
      <c r="C27" s="64">
        <f>'[7]11.F&amp;V Crop Production details'!C88</f>
        <v>0</v>
      </c>
      <c r="D27" s="64">
        <f>'[7]11.F&amp;V Crop Production details'!D88</f>
        <v>0</v>
      </c>
      <c r="E27" s="64">
        <f>'[7]11.F&amp;V Crop Production details'!E88</f>
        <v>0</v>
      </c>
      <c r="F27" s="64">
        <f>'[7]11.F&amp;V Crop Production details'!F88</f>
        <v>0</v>
      </c>
      <c r="G27" s="64">
        <f>'[7]11.F&amp;V Crop Production details'!G88</f>
        <v>0</v>
      </c>
      <c r="H27" s="64">
        <f>'[7]11.F&amp;V Crop Production details'!H88</f>
        <v>0</v>
      </c>
    </row>
    <row r="28" spans="1:8">
      <c r="A28" s="64">
        <f>'[7]11.F&amp;V Crop Production details'!A89</f>
        <v>0</v>
      </c>
      <c r="B28" s="64">
        <f>'[7]11.F&amp;V Crop Production details'!B89</f>
        <v>0</v>
      </c>
      <c r="C28" s="64">
        <f>'[7]11.F&amp;V Crop Production details'!C89</f>
        <v>0</v>
      </c>
      <c r="D28" s="64">
        <f>'[7]11.F&amp;V Crop Production details'!D89</f>
        <v>0</v>
      </c>
      <c r="E28" s="64">
        <f>'[7]11.F&amp;V Crop Production details'!E89</f>
        <v>0</v>
      </c>
      <c r="F28" s="64">
        <f>'[7]11.F&amp;V Crop Production details'!F89</f>
        <v>0</v>
      </c>
      <c r="G28" s="64">
        <f>'[7]11.F&amp;V Crop Production details'!G89</f>
        <v>0</v>
      </c>
      <c r="H28" s="64">
        <f>'[7]11.F&amp;V Crop Production details'!H89</f>
        <v>0</v>
      </c>
    </row>
    <row r="29" spans="1:8">
      <c r="A29" s="64">
        <f>'[7]11.F&amp;V Crop Production details'!A90</f>
        <v>0</v>
      </c>
      <c r="B29" s="64">
        <f>'[7]11.F&amp;V Crop Production details'!B90</f>
        <v>0</v>
      </c>
      <c r="C29" s="64">
        <f>'[7]11.F&amp;V Crop Production details'!C90</f>
        <v>0</v>
      </c>
      <c r="D29" s="64">
        <f>'[7]11.F&amp;V Crop Production details'!D90</f>
        <v>0</v>
      </c>
      <c r="E29" s="64">
        <f>'[7]11.F&amp;V Crop Production details'!E90</f>
        <v>0</v>
      </c>
      <c r="F29" s="64">
        <f>'[7]11.F&amp;V Crop Production details'!F90</f>
        <v>0</v>
      </c>
      <c r="G29" s="64">
        <f>'[7]11.F&amp;V Crop Production details'!G90</f>
        <v>0</v>
      </c>
      <c r="H29" s="64">
        <f>'[7]11.F&amp;V Crop Production details'!H90</f>
        <v>0</v>
      </c>
    </row>
    <row r="30" spans="1:8">
      <c r="A30" s="64">
        <f>'[7]11.F&amp;V Crop Production details'!A91</f>
        <v>0</v>
      </c>
      <c r="B30" s="64">
        <f>'[7]11.F&amp;V Crop Production details'!B91</f>
        <v>0</v>
      </c>
      <c r="C30" s="64">
        <f>'[7]11.F&amp;V Crop Production details'!C91</f>
        <v>0</v>
      </c>
      <c r="D30" s="64">
        <f>'[7]11.F&amp;V Crop Production details'!D91</f>
        <v>0</v>
      </c>
      <c r="E30" s="64">
        <f>'[7]11.F&amp;V Crop Production details'!E91</f>
        <v>0</v>
      </c>
      <c r="F30" s="64">
        <f>'[7]11.F&amp;V Crop Production details'!F91</f>
        <v>0</v>
      </c>
      <c r="G30" s="64">
        <f>'[7]11.F&amp;V Crop Production details'!G91</f>
        <v>0</v>
      </c>
      <c r="H30" s="64">
        <f>'[7]11.F&amp;V Crop Production details'!H91</f>
        <v>0</v>
      </c>
    </row>
    <row r="31" spans="1:8">
      <c r="A31" s="64">
        <f>'[7]11.F&amp;V Crop Production details'!A92</f>
        <v>0</v>
      </c>
      <c r="B31" s="64">
        <f>'[7]11.F&amp;V Crop Production details'!B92</f>
        <v>0</v>
      </c>
      <c r="C31" s="64">
        <f>'[7]11.F&amp;V Crop Production details'!C92</f>
        <v>0</v>
      </c>
      <c r="D31" s="64">
        <f>'[7]11.F&amp;V Crop Production details'!D92</f>
        <v>0</v>
      </c>
      <c r="E31" s="64">
        <f>'[7]11.F&amp;V Crop Production details'!E92</f>
        <v>0</v>
      </c>
      <c r="F31" s="64">
        <f>'[7]11.F&amp;V Crop Production details'!F92</f>
        <v>0</v>
      </c>
      <c r="G31" s="64">
        <f>'[7]11.F&amp;V Crop Production details'!G92</f>
        <v>0</v>
      </c>
      <c r="H31" s="64">
        <f>'[7]11.F&amp;V Crop Production details'!H92</f>
        <v>0</v>
      </c>
    </row>
    <row r="32" spans="1:8">
      <c r="A32" s="64">
        <f>'[7]11.F&amp;V Crop Production details'!A93</f>
        <v>0</v>
      </c>
      <c r="B32" s="64">
        <f>'[7]11.F&amp;V Crop Production details'!B93</f>
        <v>0</v>
      </c>
      <c r="C32" s="64">
        <f>'[7]11.F&amp;V Crop Production details'!C93</f>
        <v>0</v>
      </c>
      <c r="D32" s="64">
        <f>'[7]11.F&amp;V Crop Production details'!D93</f>
        <v>0</v>
      </c>
      <c r="E32" s="64">
        <f>'[7]11.F&amp;V Crop Production details'!E93</f>
        <v>0</v>
      </c>
      <c r="F32" s="64">
        <f>'[7]11.F&amp;V Crop Production details'!F93</f>
        <v>0</v>
      </c>
      <c r="G32" s="64">
        <f>'[7]11.F&amp;V Crop Production details'!G93</f>
        <v>0</v>
      </c>
      <c r="H32" s="64">
        <f>'[7]11.F&amp;V Crop Production details'!H93</f>
        <v>0</v>
      </c>
    </row>
    <row r="33" spans="1:8">
      <c r="A33" s="64">
        <f>'[7]11.F&amp;V Crop Production details'!A94</f>
        <v>0</v>
      </c>
      <c r="B33" s="64">
        <f>'[7]11.F&amp;V Crop Production details'!B94</f>
        <v>0</v>
      </c>
      <c r="C33" s="64">
        <f>'[7]11.F&amp;V Crop Production details'!C94</f>
        <v>0</v>
      </c>
      <c r="D33" s="64">
        <f>'[7]11.F&amp;V Crop Production details'!D94</f>
        <v>0</v>
      </c>
      <c r="E33" s="64">
        <f>'[7]11.F&amp;V Crop Production details'!E94</f>
        <v>0</v>
      </c>
      <c r="F33" s="64">
        <f>'[7]11.F&amp;V Crop Production details'!F94</f>
        <v>0</v>
      </c>
      <c r="G33" s="64">
        <f>'[7]11.F&amp;V Crop Production details'!G94</f>
        <v>0</v>
      </c>
      <c r="H33" s="64">
        <f>'[7]11.F&amp;V Crop Production details'!H94</f>
        <v>0</v>
      </c>
    </row>
    <row r="34" spans="1:8">
      <c r="A34" s="64" t="str">
        <f>'[7]11.F&amp;V Crop Production details'!A95</f>
        <v>Oranges</v>
      </c>
      <c r="B34" s="64">
        <f>'[7]11.F&amp;V Crop Production details'!B95</f>
        <v>0</v>
      </c>
      <c r="C34" s="64">
        <f>'[7]11.F&amp;V Crop Production details'!C95</f>
        <v>0</v>
      </c>
      <c r="D34" s="64">
        <f>'[7]11.F&amp;V Crop Production details'!D95</f>
        <v>0</v>
      </c>
      <c r="E34" s="64">
        <f>'[7]11.F&amp;V Crop Production details'!E95</f>
        <v>0</v>
      </c>
      <c r="F34" s="64">
        <f>'[7]11.F&amp;V Crop Production details'!F95</f>
        <v>0</v>
      </c>
      <c r="G34" s="64">
        <f>'[7]11.F&amp;V Crop Production details'!G95</f>
        <v>0</v>
      </c>
      <c r="H34" s="64">
        <f>'[7]11.F&amp;V Crop Production details'!H95</f>
        <v>0</v>
      </c>
    </row>
    <row r="35" spans="1:8">
      <c r="A35" s="64" t="str">
        <f>'[7]11.F&amp;V Crop Production details'!A96</f>
        <v>Pomegranate</v>
      </c>
      <c r="B35" s="64">
        <f>'[7]11.F&amp;V Crop Production details'!B96</f>
        <v>0</v>
      </c>
      <c r="C35" s="64">
        <f>'[7]11.F&amp;V Crop Production details'!C96</f>
        <v>0</v>
      </c>
      <c r="D35" s="64">
        <f>'[7]11.F&amp;V Crop Production details'!D96</f>
        <v>0</v>
      </c>
      <c r="E35" s="64">
        <f>'[7]11.F&amp;V Crop Production details'!E96</f>
        <v>0</v>
      </c>
      <c r="F35" s="64">
        <f>'[7]11.F&amp;V Crop Production details'!F96</f>
        <v>0</v>
      </c>
      <c r="G35" s="64">
        <f>'[7]11.F&amp;V Crop Production details'!G96</f>
        <v>0</v>
      </c>
      <c r="H35" s="64">
        <f>'[7]11.F&amp;V Crop Production details'!H96</f>
        <v>0</v>
      </c>
    </row>
    <row r="36" spans="1:8">
      <c r="A36" s="64">
        <f>'[7]11.F&amp;V Crop Production details'!A97</f>
        <v>0</v>
      </c>
      <c r="B36" s="64">
        <f>'[7]11.F&amp;V Crop Production details'!B97</f>
        <v>0</v>
      </c>
      <c r="C36" s="64">
        <f>'[7]11.F&amp;V Crop Production details'!C97</f>
        <v>0</v>
      </c>
      <c r="D36" s="64">
        <f>'[7]11.F&amp;V Crop Production details'!D97</f>
        <v>0</v>
      </c>
      <c r="E36" s="64">
        <f>'[7]11.F&amp;V Crop Production details'!E97</f>
        <v>0</v>
      </c>
      <c r="F36" s="64">
        <f>'[7]11.F&amp;V Crop Production details'!F97</f>
        <v>0</v>
      </c>
      <c r="G36" s="64">
        <f>'[7]11.F&amp;V Crop Production details'!G97</f>
        <v>0</v>
      </c>
      <c r="H36" s="64">
        <f>'[7]11.F&amp;V Crop Production details'!H97</f>
        <v>0</v>
      </c>
    </row>
    <row r="37" spans="1:8">
      <c r="A37" s="64">
        <f>'[7]11.F&amp;V Crop Production details'!A98</f>
        <v>0</v>
      </c>
      <c r="B37" s="64">
        <f>'[7]11.F&amp;V Crop Production details'!B98</f>
        <v>0</v>
      </c>
      <c r="C37" s="64">
        <f>'[7]11.F&amp;V Crop Production details'!C98</f>
        <v>0</v>
      </c>
      <c r="D37" s="64">
        <f>'[7]11.F&amp;V Crop Production details'!D98</f>
        <v>0</v>
      </c>
      <c r="E37" s="64">
        <f>'[7]11.F&amp;V Crop Production details'!E98</f>
        <v>0</v>
      </c>
      <c r="F37" s="64">
        <f>'[7]11.F&amp;V Crop Production details'!F98</f>
        <v>0</v>
      </c>
      <c r="G37" s="64">
        <f>'[7]11.F&amp;V Crop Production details'!G98</f>
        <v>0</v>
      </c>
      <c r="H37" s="64">
        <f>'[7]11.F&amp;V Crop Production details'!H98</f>
        <v>0</v>
      </c>
    </row>
    <row r="38" spans="1:8">
      <c r="A38" s="64"/>
      <c r="B38" s="64"/>
      <c r="C38" s="64"/>
      <c r="D38" s="64"/>
      <c r="E38" s="64"/>
      <c r="F38" s="64"/>
      <c r="G38" s="64"/>
      <c r="H38" s="64"/>
    </row>
    <row r="39" spans="1:8">
      <c r="A39" s="64" t="s">
        <v>446</v>
      </c>
      <c r="B39" s="64">
        <f>SUM(B13:B37)</f>
        <v>0</v>
      </c>
      <c r="C39" s="64">
        <f t="shared" ref="C39:H39" si="0">SUM(C13:C37)</f>
        <v>0</v>
      </c>
      <c r="D39" s="64">
        <f t="shared" si="0"/>
        <v>0</v>
      </c>
      <c r="E39" s="64">
        <f t="shared" si="0"/>
        <v>0</v>
      </c>
      <c r="F39" s="64">
        <f t="shared" si="0"/>
        <v>0</v>
      </c>
      <c r="G39" s="64">
        <f t="shared" si="0"/>
        <v>0</v>
      </c>
      <c r="H39" s="64">
        <f t="shared" si="0"/>
        <v>0</v>
      </c>
    </row>
    <row r="40" spans="1:8">
      <c r="A40" s="222" t="s">
        <v>165</v>
      </c>
      <c r="B40" s="194">
        <v>0</v>
      </c>
      <c r="C40" s="194">
        <f>B40</f>
        <v>0</v>
      </c>
      <c r="D40" s="194">
        <f t="shared" ref="D40:H40" si="1">C40</f>
        <v>0</v>
      </c>
      <c r="E40" s="194">
        <f t="shared" si="1"/>
        <v>0</v>
      </c>
      <c r="F40" s="194">
        <f t="shared" si="1"/>
        <v>0</v>
      </c>
      <c r="G40" s="194">
        <f t="shared" si="1"/>
        <v>0</v>
      </c>
      <c r="H40" s="194">
        <f t="shared" si="1"/>
        <v>0</v>
      </c>
    </row>
    <row r="41" spans="1:8">
      <c r="A41" s="64" t="s">
        <v>456</v>
      </c>
      <c r="B41" s="121"/>
      <c r="C41" s="121"/>
      <c r="D41" s="121"/>
      <c r="E41" s="121"/>
      <c r="F41" s="121"/>
      <c r="G41" s="121"/>
      <c r="H41" s="121"/>
    </row>
    <row r="42" spans="1:8">
      <c r="A42" s="66" t="s">
        <v>165</v>
      </c>
      <c r="B42" s="179">
        <f>B39*B40</f>
        <v>0</v>
      </c>
      <c r="C42" s="179">
        <f t="shared" ref="C42:H42" si="2">C39*C40</f>
        <v>0</v>
      </c>
      <c r="D42" s="179">
        <f t="shared" si="2"/>
        <v>0</v>
      </c>
      <c r="E42" s="179">
        <f t="shared" si="2"/>
        <v>0</v>
      </c>
      <c r="F42" s="179">
        <f t="shared" si="2"/>
        <v>0</v>
      </c>
      <c r="G42" s="179">
        <f t="shared" si="2"/>
        <v>0</v>
      </c>
      <c r="H42" s="179">
        <f t="shared" si="2"/>
        <v>0</v>
      </c>
    </row>
    <row r="43" spans="1:8">
      <c r="A43" s="66" t="s">
        <v>166</v>
      </c>
      <c r="B43" s="82"/>
      <c r="C43" s="82"/>
      <c r="D43" s="82"/>
      <c r="E43" s="82"/>
      <c r="F43" s="82"/>
      <c r="G43" s="82"/>
      <c r="H43" s="82"/>
    </row>
    <row r="44" spans="1:8">
      <c r="A44" s="64" t="str">
        <f t="shared" ref="A44:A61" si="3">A13</f>
        <v>Turmeric</v>
      </c>
      <c r="B44" s="65">
        <f t="shared" ref="B44:B61" si="4">B13*$B$41</f>
        <v>0</v>
      </c>
      <c r="C44" s="65">
        <f t="shared" ref="C44:C61" si="5">C13*$C$41</f>
        <v>0</v>
      </c>
      <c r="D44" s="65">
        <f t="shared" ref="D44:D61" si="6">D13*$D$41</f>
        <v>0</v>
      </c>
      <c r="E44" s="65">
        <f t="shared" ref="E44:E61" si="7">E13*$E$41</f>
        <v>0</v>
      </c>
      <c r="F44" s="65">
        <f t="shared" ref="F44:F61" si="8">F13*$F$41</f>
        <v>0</v>
      </c>
      <c r="G44" s="65">
        <f t="shared" ref="G44:G61" si="9">G13*$G$41</f>
        <v>0</v>
      </c>
      <c r="H44" s="65">
        <f t="shared" ref="H44:H61" si="10">H13*$H$41</f>
        <v>0</v>
      </c>
    </row>
    <row r="45" spans="1:8">
      <c r="A45" s="64" t="str">
        <f t="shared" si="3"/>
        <v>Potato</v>
      </c>
      <c r="B45" s="65">
        <f t="shared" si="4"/>
        <v>0</v>
      </c>
      <c r="C45" s="65">
        <f t="shared" si="5"/>
        <v>0</v>
      </c>
      <c r="D45" s="65">
        <f t="shared" si="6"/>
        <v>0</v>
      </c>
      <c r="E45" s="65">
        <f t="shared" si="7"/>
        <v>0</v>
      </c>
      <c r="F45" s="65">
        <f t="shared" si="8"/>
        <v>0</v>
      </c>
      <c r="G45" s="65">
        <f t="shared" si="9"/>
        <v>0</v>
      </c>
      <c r="H45" s="65">
        <f t="shared" si="10"/>
        <v>0</v>
      </c>
    </row>
    <row r="46" spans="1:8">
      <c r="A46" s="64">
        <f t="shared" si="3"/>
        <v>0</v>
      </c>
      <c r="B46" s="65">
        <f t="shared" si="4"/>
        <v>0</v>
      </c>
      <c r="C46" s="65">
        <f t="shared" si="5"/>
        <v>0</v>
      </c>
      <c r="D46" s="65">
        <f t="shared" si="6"/>
        <v>0</v>
      </c>
      <c r="E46" s="65">
        <f t="shared" si="7"/>
        <v>0</v>
      </c>
      <c r="F46" s="65">
        <f t="shared" si="8"/>
        <v>0</v>
      </c>
      <c r="G46" s="65">
        <f t="shared" si="9"/>
        <v>0</v>
      </c>
      <c r="H46" s="65">
        <f t="shared" si="10"/>
        <v>0</v>
      </c>
    </row>
    <row r="47" spans="1:8">
      <c r="A47" s="64" t="str">
        <f t="shared" si="3"/>
        <v>Tomato</v>
      </c>
      <c r="B47" s="65">
        <f t="shared" si="4"/>
        <v>0</v>
      </c>
      <c r="C47" s="65">
        <f t="shared" si="5"/>
        <v>0</v>
      </c>
      <c r="D47" s="65">
        <f t="shared" si="6"/>
        <v>0</v>
      </c>
      <c r="E47" s="65">
        <f t="shared" si="7"/>
        <v>0</v>
      </c>
      <c r="F47" s="65">
        <f t="shared" si="8"/>
        <v>0</v>
      </c>
      <c r="G47" s="65">
        <f t="shared" si="9"/>
        <v>0</v>
      </c>
      <c r="H47" s="65">
        <f t="shared" si="10"/>
        <v>0</v>
      </c>
    </row>
    <row r="48" spans="1:8">
      <c r="A48" s="64">
        <f t="shared" si="3"/>
        <v>0</v>
      </c>
      <c r="B48" s="65">
        <f t="shared" si="4"/>
        <v>0</v>
      </c>
      <c r="C48" s="65">
        <f t="shared" si="5"/>
        <v>0</v>
      </c>
      <c r="D48" s="65">
        <f t="shared" si="6"/>
        <v>0</v>
      </c>
      <c r="E48" s="65">
        <f t="shared" si="7"/>
        <v>0</v>
      </c>
      <c r="F48" s="65">
        <f t="shared" si="8"/>
        <v>0</v>
      </c>
      <c r="G48" s="65">
        <f t="shared" si="9"/>
        <v>0</v>
      </c>
      <c r="H48" s="65">
        <f t="shared" si="10"/>
        <v>0</v>
      </c>
    </row>
    <row r="49" spans="1:8">
      <c r="A49" s="64">
        <f t="shared" si="3"/>
        <v>0</v>
      </c>
      <c r="B49" s="65">
        <f t="shared" si="4"/>
        <v>0</v>
      </c>
      <c r="C49" s="65">
        <f t="shared" si="5"/>
        <v>0</v>
      </c>
      <c r="D49" s="65">
        <f t="shared" si="6"/>
        <v>0</v>
      </c>
      <c r="E49" s="65">
        <f t="shared" si="7"/>
        <v>0</v>
      </c>
      <c r="F49" s="65">
        <f t="shared" si="8"/>
        <v>0</v>
      </c>
      <c r="G49" s="65">
        <f t="shared" si="9"/>
        <v>0</v>
      </c>
      <c r="H49" s="65">
        <f t="shared" si="10"/>
        <v>0</v>
      </c>
    </row>
    <row r="50" spans="1:8">
      <c r="A50" s="64">
        <f t="shared" si="3"/>
        <v>0</v>
      </c>
      <c r="B50" s="65">
        <f t="shared" si="4"/>
        <v>0</v>
      </c>
      <c r="C50" s="65">
        <f t="shared" si="5"/>
        <v>0</v>
      </c>
      <c r="D50" s="65">
        <f t="shared" si="6"/>
        <v>0</v>
      </c>
      <c r="E50" s="65">
        <f t="shared" si="7"/>
        <v>0</v>
      </c>
      <c r="F50" s="65">
        <f t="shared" si="8"/>
        <v>0</v>
      </c>
      <c r="G50" s="65">
        <f t="shared" si="9"/>
        <v>0</v>
      </c>
      <c r="H50" s="65">
        <f t="shared" si="10"/>
        <v>0</v>
      </c>
    </row>
    <row r="51" spans="1:8">
      <c r="A51" s="64">
        <f t="shared" si="3"/>
        <v>0</v>
      </c>
      <c r="B51" s="65">
        <f t="shared" si="4"/>
        <v>0</v>
      </c>
      <c r="C51" s="65">
        <f t="shared" si="5"/>
        <v>0</v>
      </c>
      <c r="D51" s="65">
        <f t="shared" si="6"/>
        <v>0</v>
      </c>
      <c r="E51" s="65">
        <f t="shared" si="7"/>
        <v>0</v>
      </c>
      <c r="F51" s="65">
        <f t="shared" si="8"/>
        <v>0</v>
      </c>
      <c r="G51" s="65">
        <f t="shared" si="9"/>
        <v>0</v>
      </c>
      <c r="H51" s="65">
        <f t="shared" si="10"/>
        <v>0</v>
      </c>
    </row>
    <row r="52" spans="1:8">
      <c r="A52" s="64">
        <f t="shared" si="3"/>
        <v>0</v>
      </c>
      <c r="B52" s="65">
        <f t="shared" si="4"/>
        <v>0</v>
      </c>
      <c r="C52" s="65">
        <f t="shared" si="5"/>
        <v>0</v>
      </c>
      <c r="D52" s="65">
        <f t="shared" si="6"/>
        <v>0</v>
      </c>
      <c r="E52" s="65">
        <f t="shared" si="7"/>
        <v>0</v>
      </c>
      <c r="F52" s="65">
        <f t="shared" si="8"/>
        <v>0</v>
      </c>
      <c r="G52" s="65">
        <f t="shared" si="9"/>
        <v>0</v>
      </c>
      <c r="H52" s="65">
        <f t="shared" si="10"/>
        <v>0</v>
      </c>
    </row>
    <row r="53" spans="1:8">
      <c r="A53" s="64">
        <f t="shared" si="3"/>
        <v>0</v>
      </c>
      <c r="B53" s="65">
        <f t="shared" si="4"/>
        <v>0</v>
      </c>
      <c r="C53" s="65">
        <f t="shared" si="5"/>
        <v>0</v>
      </c>
      <c r="D53" s="65">
        <f t="shared" si="6"/>
        <v>0</v>
      </c>
      <c r="E53" s="65">
        <f t="shared" si="7"/>
        <v>0</v>
      </c>
      <c r="F53" s="65">
        <f t="shared" si="8"/>
        <v>0</v>
      </c>
      <c r="G53" s="65">
        <f t="shared" si="9"/>
        <v>0</v>
      </c>
      <c r="H53" s="65">
        <f t="shared" si="10"/>
        <v>0</v>
      </c>
    </row>
    <row r="54" spans="1:8">
      <c r="A54" s="64" t="str">
        <f t="shared" si="3"/>
        <v>Tomato</v>
      </c>
      <c r="B54" s="65">
        <f t="shared" si="4"/>
        <v>0</v>
      </c>
      <c r="C54" s="65">
        <f t="shared" si="5"/>
        <v>0</v>
      </c>
      <c r="D54" s="65">
        <f t="shared" si="6"/>
        <v>0</v>
      </c>
      <c r="E54" s="65">
        <f t="shared" si="7"/>
        <v>0</v>
      </c>
      <c r="F54" s="65">
        <f t="shared" si="8"/>
        <v>0</v>
      </c>
      <c r="G54" s="65">
        <f t="shared" si="9"/>
        <v>0</v>
      </c>
      <c r="H54" s="65">
        <f t="shared" si="10"/>
        <v>0</v>
      </c>
    </row>
    <row r="55" spans="1:8">
      <c r="A55" s="64" t="str">
        <f t="shared" si="3"/>
        <v>Potato</v>
      </c>
      <c r="B55" s="65">
        <f t="shared" si="4"/>
        <v>0</v>
      </c>
      <c r="C55" s="65">
        <f t="shared" si="5"/>
        <v>0</v>
      </c>
      <c r="D55" s="65">
        <f t="shared" si="6"/>
        <v>0</v>
      </c>
      <c r="E55" s="65">
        <f t="shared" si="7"/>
        <v>0</v>
      </c>
      <c r="F55" s="65">
        <f t="shared" si="8"/>
        <v>0</v>
      </c>
      <c r="G55" s="65">
        <f t="shared" si="9"/>
        <v>0</v>
      </c>
      <c r="H55" s="65">
        <f t="shared" si="10"/>
        <v>0</v>
      </c>
    </row>
    <row r="56" spans="1:8">
      <c r="A56" s="64">
        <f t="shared" si="3"/>
        <v>0</v>
      </c>
      <c r="B56" s="65">
        <f t="shared" si="4"/>
        <v>0</v>
      </c>
      <c r="C56" s="65">
        <f t="shared" si="5"/>
        <v>0</v>
      </c>
      <c r="D56" s="65">
        <f t="shared" si="6"/>
        <v>0</v>
      </c>
      <c r="E56" s="65">
        <f t="shared" si="7"/>
        <v>0</v>
      </c>
      <c r="F56" s="65">
        <f t="shared" si="8"/>
        <v>0</v>
      </c>
      <c r="G56" s="65">
        <f t="shared" si="9"/>
        <v>0</v>
      </c>
      <c r="H56" s="65">
        <f t="shared" si="10"/>
        <v>0</v>
      </c>
    </row>
    <row r="57" spans="1:8">
      <c r="A57" s="64">
        <f t="shared" si="3"/>
        <v>0</v>
      </c>
      <c r="B57" s="65">
        <f t="shared" si="4"/>
        <v>0</v>
      </c>
      <c r="C57" s="65">
        <f t="shared" si="5"/>
        <v>0</v>
      </c>
      <c r="D57" s="65">
        <f t="shared" si="6"/>
        <v>0</v>
      </c>
      <c r="E57" s="65">
        <f t="shared" si="7"/>
        <v>0</v>
      </c>
      <c r="F57" s="65">
        <f t="shared" si="8"/>
        <v>0</v>
      </c>
      <c r="G57" s="65">
        <f t="shared" si="9"/>
        <v>0</v>
      </c>
      <c r="H57" s="65">
        <f t="shared" si="10"/>
        <v>0</v>
      </c>
    </row>
    <row r="58" spans="1:8">
      <c r="A58" s="64">
        <f t="shared" si="3"/>
        <v>0</v>
      </c>
      <c r="B58" s="65">
        <f t="shared" si="4"/>
        <v>0</v>
      </c>
      <c r="C58" s="65">
        <f t="shared" si="5"/>
        <v>0</v>
      </c>
      <c r="D58" s="65">
        <f t="shared" si="6"/>
        <v>0</v>
      </c>
      <c r="E58" s="65">
        <f t="shared" si="7"/>
        <v>0</v>
      </c>
      <c r="F58" s="65">
        <f t="shared" si="8"/>
        <v>0</v>
      </c>
      <c r="G58" s="65">
        <f t="shared" si="9"/>
        <v>0</v>
      </c>
      <c r="H58" s="65">
        <f t="shared" si="10"/>
        <v>0</v>
      </c>
    </row>
    <row r="59" spans="1:8">
      <c r="A59" s="64">
        <f t="shared" si="3"/>
        <v>0</v>
      </c>
      <c r="B59" s="65">
        <f t="shared" si="4"/>
        <v>0</v>
      </c>
      <c r="C59" s="65">
        <f t="shared" si="5"/>
        <v>0</v>
      </c>
      <c r="D59" s="65">
        <f t="shared" si="6"/>
        <v>0</v>
      </c>
      <c r="E59" s="65">
        <f t="shared" si="7"/>
        <v>0</v>
      </c>
      <c r="F59" s="65">
        <f t="shared" si="8"/>
        <v>0</v>
      </c>
      <c r="G59" s="65">
        <f t="shared" si="9"/>
        <v>0</v>
      </c>
      <c r="H59" s="65">
        <f t="shared" si="10"/>
        <v>0</v>
      </c>
    </row>
    <row r="60" spans="1:8">
      <c r="A60" s="64">
        <f t="shared" si="3"/>
        <v>0</v>
      </c>
      <c r="B60" s="65">
        <f t="shared" si="4"/>
        <v>0</v>
      </c>
      <c r="C60" s="65">
        <f t="shared" si="5"/>
        <v>0</v>
      </c>
      <c r="D60" s="65">
        <f t="shared" si="6"/>
        <v>0</v>
      </c>
      <c r="E60" s="65">
        <f t="shared" si="7"/>
        <v>0</v>
      </c>
      <c r="F60" s="65">
        <f t="shared" si="8"/>
        <v>0</v>
      </c>
      <c r="G60" s="65">
        <f t="shared" si="9"/>
        <v>0</v>
      </c>
      <c r="H60" s="65">
        <f t="shared" si="10"/>
        <v>0</v>
      </c>
    </row>
    <row r="61" spans="1:8">
      <c r="A61" s="64">
        <f t="shared" si="3"/>
        <v>0</v>
      </c>
      <c r="B61" s="65">
        <f t="shared" si="4"/>
        <v>0</v>
      </c>
      <c r="C61" s="65">
        <f t="shared" si="5"/>
        <v>0</v>
      </c>
      <c r="D61" s="65">
        <f t="shared" si="6"/>
        <v>0</v>
      </c>
      <c r="E61" s="65">
        <f t="shared" si="7"/>
        <v>0</v>
      </c>
      <c r="F61" s="65">
        <f t="shared" si="8"/>
        <v>0</v>
      </c>
      <c r="G61" s="65">
        <f t="shared" si="9"/>
        <v>0</v>
      </c>
      <c r="H61" s="65">
        <f t="shared" si="10"/>
        <v>0</v>
      </c>
    </row>
    <row r="62" spans="1:8">
      <c r="A62" s="64" t="str">
        <f t="shared" ref="A62" si="11">A34</f>
        <v>Oranges</v>
      </c>
      <c r="B62" s="65">
        <f>B34*$B$41</f>
        <v>0</v>
      </c>
      <c r="C62" s="65">
        <f t="shared" ref="C62:H62" si="12">C34*$B$41</f>
        <v>0</v>
      </c>
      <c r="D62" s="65">
        <f t="shared" si="12"/>
        <v>0</v>
      </c>
      <c r="E62" s="65">
        <f t="shared" si="12"/>
        <v>0</v>
      </c>
      <c r="F62" s="65">
        <f t="shared" si="12"/>
        <v>0</v>
      </c>
      <c r="G62" s="65">
        <f t="shared" si="12"/>
        <v>0</v>
      </c>
      <c r="H62" s="65">
        <f t="shared" si="12"/>
        <v>0</v>
      </c>
    </row>
    <row r="63" spans="1:8">
      <c r="A63" s="64" t="str">
        <f>A35</f>
        <v>Pomegranate</v>
      </c>
      <c r="B63" s="65">
        <f t="shared" ref="B63:H65" si="13">B35*$B$41</f>
        <v>0</v>
      </c>
      <c r="C63" s="65">
        <f t="shared" si="13"/>
        <v>0</v>
      </c>
      <c r="D63" s="65">
        <f t="shared" si="13"/>
        <v>0</v>
      </c>
      <c r="E63" s="65">
        <f t="shared" si="13"/>
        <v>0</v>
      </c>
      <c r="F63" s="65">
        <f t="shared" si="13"/>
        <v>0</v>
      </c>
      <c r="G63" s="65">
        <f t="shared" si="13"/>
        <v>0</v>
      </c>
      <c r="H63" s="65">
        <f t="shared" si="13"/>
        <v>0</v>
      </c>
    </row>
    <row r="64" spans="1:8">
      <c r="A64" s="64">
        <f>A36</f>
        <v>0</v>
      </c>
      <c r="B64" s="65">
        <f t="shared" si="13"/>
        <v>0</v>
      </c>
      <c r="C64" s="65">
        <f t="shared" si="13"/>
        <v>0</v>
      </c>
      <c r="D64" s="65">
        <f t="shared" si="13"/>
        <v>0</v>
      </c>
      <c r="E64" s="65">
        <f t="shared" si="13"/>
        <v>0</v>
      </c>
      <c r="F64" s="65">
        <f t="shared" si="13"/>
        <v>0</v>
      </c>
      <c r="G64" s="65">
        <f t="shared" si="13"/>
        <v>0</v>
      </c>
      <c r="H64" s="65">
        <f t="shared" si="13"/>
        <v>0</v>
      </c>
    </row>
    <row r="65" spans="1:8">
      <c r="A65" s="64">
        <f>A37</f>
        <v>0</v>
      </c>
      <c r="B65" s="65">
        <f t="shared" si="13"/>
        <v>0</v>
      </c>
      <c r="C65" s="65">
        <f t="shared" si="13"/>
        <v>0</v>
      </c>
      <c r="D65" s="65">
        <f t="shared" si="13"/>
        <v>0</v>
      </c>
      <c r="E65" s="65">
        <f t="shared" si="13"/>
        <v>0</v>
      </c>
      <c r="F65" s="65">
        <f t="shared" si="13"/>
        <v>0</v>
      </c>
      <c r="G65" s="65">
        <f t="shared" si="13"/>
        <v>0</v>
      </c>
      <c r="H65" s="65">
        <f t="shared" si="13"/>
        <v>0</v>
      </c>
    </row>
    <row r="66" spans="1:8">
      <c r="A66" s="66" t="s">
        <v>282</v>
      </c>
      <c r="B66" s="64"/>
      <c r="C66" s="64"/>
      <c r="D66" s="64"/>
      <c r="E66" s="64"/>
      <c r="F66" s="64"/>
      <c r="G66" s="64"/>
      <c r="H66" s="64"/>
    </row>
    <row r="67" spans="1:8">
      <c r="A67" s="64" t="str">
        <f>A44</f>
        <v>Turmeric</v>
      </c>
      <c r="B67" s="122"/>
      <c r="C67" s="122"/>
      <c r="D67" s="122"/>
      <c r="E67" s="122"/>
      <c r="F67" s="122"/>
      <c r="G67" s="122"/>
      <c r="H67" s="122"/>
    </row>
    <row r="68" spans="1:8">
      <c r="A68" s="64"/>
      <c r="B68" s="122"/>
      <c r="C68" s="122"/>
      <c r="D68" s="122"/>
      <c r="E68" s="122"/>
      <c r="F68" s="122"/>
      <c r="G68" s="122"/>
      <c r="H68" s="122"/>
    </row>
    <row r="69" spans="1:8">
      <c r="A69" s="64"/>
      <c r="B69" s="122"/>
      <c r="C69" s="122"/>
      <c r="D69" s="122"/>
      <c r="E69" s="122"/>
      <c r="F69" s="122"/>
      <c r="G69" s="122"/>
      <c r="H69" s="122"/>
    </row>
    <row r="70" spans="1:8">
      <c r="A70" s="64"/>
      <c r="B70" s="122"/>
      <c r="C70" s="122"/>
      <c r="D70" s="122"/>
      <c r="E70" s="122"/>
      <c r="F70" s="122"/>
      <c r="G70" s="122"/>
      <c r="H70" s="122"/>
    </row>
    <row r="71" spans="1:8">
      <c r="A71" s="64" t="str">
        <f>A45</f>
        <v>Potato</v>
      </c>
      <c r="B71" s="65"/>
      <c r="C71" s="65"/>
      <c r="D71" s="65"/>
      <c r="E71" s="65"/>
      <c r="F71" s="65"/>
      <c r="G71" s="65"/>
      <c r="H71" s="65"/>
    </row>
    <row r="72" spans="1:8">
      <c r="A72" s="64"/>
      <c r="B72" s="65"/>
      <c r="C72" s="65"/>
      <c r="D72" s="65"/>
      <c r="E72" s="65"/>
      <c r="F72" s="65"/>
      <c r="G72" s="65"/>
      <c r="H72" s="65"/>
    </row>
    <row r="73" spans="1:8">
      <c r="A73" s="64"/>
      <c r="B73" s="65"/>
      <c r="C73" s="65"/>
      <c r="D73" s="65"/>
      <c r="E73" s="65"/>
      <c r="F73" s="65"/>
      <c r="G73" s="65"/>
      <c r="H73" s="65"/>
    </row>
    <row r="74" spans="1:8">
      <c r="A74" s="64"/>
      <c r="B74" s="65"/>
      <c r="C74" s="65"/>
      <c r="D74" s="65"/>
      <c r="E74" s="65"/>
      <c r="F74" s="65"/>
      <c r="G74" s="65"/>
      <c r="H74" s="65"/>
    </row>
    <row r="75" spans="1:8">
      <c r="A75" s="64">
        <f>A46</f>
        <v>0</v>
      </c>
      <c r="B75" s="65"/>
      <c r="C75" s="65"/>
      <c r="D75" s="65"/>
      <c r="E75" s="65"/>
      <c r="F75" s="65"/>
      <c r="G75" s="65"/>
      <c r="H75" s="65"/>
    </row>
    <row r="76" spans="1:8">
      <c r="A76" s="64"/>
      <c r="B76" s="65"/>
      <c r="C76" s="65"/>
      <c r="D76" s="65"/>
      <c r="E76" s="65"/>
      <c r="F76" s="65"/>
      <c r="G76" s="65"/>
      <c r="H76" s="65"/>
    </row>
    <row r="77" spans="1:8">
      <c r="A77" s="64"/>
      <c r="B77" s="65"/>
      <c r="C77" s="65"/>
      <c r="D77" s="65"/>
      <c r="E77" s="65"/>
      <c r="F77" s="65"/>
      <c r="G77" s="65"/>
      <c r="H77" s="65"/>
    </row>
    <row r="78" spans="1:8">
      <c r="A78" s="64"/>
      <c r="B78" s="65"/>
      <c r="C78" s="65"/>
      <c r="D78" s="65"/>
      <c r="E78" s="65"/>
      <c r="F78" s="65"/>
      <c r="G78" s="65"/>
      <c r="H78" s="65"/>
    </row>
    <row r="79" spans="1:8">
      <c r="A79" s="64" t="str">
        <f>A47</f>
        <v>Tomato</v>
      </c>
      <c r="B79" s="65"/>
      <c r="C79" s="65"/>
      <c r="D79" s="65"/>
      <c r="E79" s="65"/>
      <c r="F79" s="65"/>
      <c r="G79" s="65"/>
      <c r="H79" s="65"/>
    </row>
    <row r="80" spans="1:8">
      <c r="A80" s="64"/>
      <c r="B80" s="65"/>
      <c r="C80" s="65"/>
      <c r="D80" s="65"/>
      <c r="E80" s="65"/>
      <c r="F80" s="65"/>
      <c r="G80" s="65"/>
      <c r="H80" s="65"/>
    </row>
    <row r="81" spans="1:8">
      <c r="A81" s="64"/>
      <c r="B81" s="65"/>
      <c r="C81" s="65"/>
      <c r="D81" s="65"/>
      <c r="E81" s="65"/>
      <c r="F81" s="65"/>
      <c r="G81" s="65"/>
      <c r="H81" s="65"/>
    </row>
    <row r="82" spans="1:8">
      <c r="A82" s="64"/>
      <c r="B82" s="65"/>
      <c r="C82" s="65"/>
      <c r="D82" s="65"/>
      <c r="E82" s="65"/>
      <c r="F82" s="65"/>
      <c r="G82" s="65"/>
      <c r="H82" s="65"/>
    </row>
    <row r="83" spans="1:8">
      <c r="A83" s="64">
        <f>A48</f>
        <v>0</v>
      </c>
      <c r="B83" s="65"/>
      <c r="C83" s="65"/>
      <c r="D83" s="65"/>
      <c r="E83" s="65"/>
      <c r="F83" s="65"/>
      <c r="G83" s="65"/>
      <c r="H83" s="65"/>
    </row>
    <row r="84" spans="1:8">
      <c r="A84" s="64"/>
      <c r="B84" s="65"/>
      <c r="C84" s="65"/>
      <c r="D84" s="65"/>
      <c r="E84" s="65"/>
      <c r="F84" s="65"/>
      <c r="G84" s="65"/>
      <c r="H84" s="65"/>
    </row>
    <row r="85" spans="1:8">
      <c r="A85" s="64"/>
      <c r="B85" s="65"/>
      <c r="C85" s="65"/>
      <c r="D85" s="65"/>
      <c r="E85" s="65"/>
      <c r="F85" s="65"/>
      <c r="G85" s="65"/>
      <c r="H85" s="65"/>
    </row>
    <row r="86" spans="1:8">
      <c r="A86" s="64"/>
      <c r="B86" s="65"/>
      <c r="C86" s="65"/>
      <c r="D86" s="65"/>
      <c r="E86" s="65"/>
      <c r="F86" s="65"/>
      <c r="G86" s="65"/>
      <c r="H86" s="65"/>
    </row>
    <row r="87" spans="1:8">
      <c r="A87" s="64">
        <f>A49</f>
        <v>0</v>
      </c>
      <c r="B87" s="65"/>
      <c r="C87" s="65"/>
      <c r="D87" s="65"/>
      <c r="E87" s="65"/>
      <c r="F87" s="65"/>
      <c r="G87" s="65"/>
      <c r="H87" s="65"/>
    </row>
    <row r="88" spans="1:8">
      <c r="A88" s="64"/>
      <c r="B88" s="65"/>
      <c r="C88" s="65"/>
      <c r="D88" s="65"/>
      <c r="E88" s="65"/>
      <c r="F88" s="65"/>
      <c r="G88" s="65"/>
      <c r="H88" s="65"/>
    </row>
    <row r="89" spans="1:8">
      <c r="A89" s="64"/>
      <c r="B89" s="65"/>
      <c r="C89" s="65"/>
      <c r="D89" s="65"/>
      <c r="E89" s="65"/>
      <c r="F89" s="65"/>
      <c r="G89" s="65"/>
      <c r="H89" s="65"/>
    </row>
    <row r="90" spans="1:8">
      <c r="A90" s="64"/>
      <c r="B90" s="65"/>
      <c r="C90" s="65"/>
      <c r="D90" s="65"/>
      <c r="E90" s="65"/>
      <c r="F90" s="65"/>
      <c r="G90" s="65"/>
      <c r="H90" s="65"/>
    </row>
    <row r="91" spans="1:8">
      <c r="A91" s="64">
        <f>A50</f>
        <v>0</v>
      </c>
      <c r="B91" s="65"/>
      <c r="C91" s="65"/>
      <c r="D91" s="65"/>
      <c r="E91" s="65"/>
      <c r="F91" s="65"/>
      <c r="G91" s="65"/>
      <c r="H91" s="65"/>
    </row>
    <row r="92" spans="1:8">
      <c r="A92" s="64"/>
      <c r="B92" s="65"/>
      <c r="C92" s="65"/>
      <c r="D92" s="65"/>
      <c r="E92" s="65"/>
      <c r="F92" s="65"/>
      <c r="G92" s="65"/>
      <c r="H92" s="65"/>
    </row>
    <row r="93" spans="1:8">
      <c r="A93" s="64"/>
      <c r="B93" s="65"/>
      <c r="C93" s="65"/>
      <c r="D93" s="65"/>
      <c r="E93" s="65"/>
      <c r="F93" s="65"/>
      <c r="G93" s="65"/>
      <c r="H93" s="65"/>
    </row>
    <row r="94" spans="1:8">
      <c r="A94" s="64">
        <f>A51</f>
        <v>0</v>
      </c>
      <c r="B94" s="65"/>
      <c r="C94" s="65"/>
      <c r="D94" s="65"/>
      <c r="E94" s="65"/>
      <c r="F94" s="65"/>
      <c r="G94" s="65"/>
      <c r="H94" s="65"/>
    </row>
    <row r="95" spans="1:8">
      <c r="A95" s="64"/>
      <c r="B95" s="65"/>
      <c r="C95" s="65"/>
      <c r="D95" s="65"/>
      <c r="E95" s="65"/>
      <c r="F95" s="65"/>
      <c r="G95" s="65"/>
      <c r="H95" s="65"/>
    </row>
    <row r="96" spans="1:8">
      <c r="A96" s="64"/>
      <c r="B96" s="65"/>
      <c r="C96" s="65"/>
      <c r="D96" s="65"/>
      <c r="E96" s="65"/>
      <c r="F96" s="65"/>
      <c r="G96" s="65"/>
      <c r="H96" s="65"/>
    </row>
    <row r="97" spans="1:8">
      <c r="A97" s="64"/>
      <c r="B97" s="65"/>
      <c r="C97" s="65"/>
      <c r="D97" s="65"/>
      <c r="E97" s="65"/>
      <c r="F97" s="65"/>
      <c r="G97" s="65"/>
      <c r="H97" s="65"/>
    </row>
    <row r="98" spans="1:8">
      <c r="A98" s="64">
        <f>A52</f>
        <v>0</v>
      </c>
      <c r="B98" s="65"/>
      <c r="C98" s="65"/>
      <c r="D98" s="65"/>
      <c r="E98" s="65"/>
      <c r="F98" s="65"/>
      <c r="G98" s="65"/>
      <c r="H98" s="65"/>
    </row>
    <row r="99" spans="1:8">
      <c r="A99" s="64"/>
      <c r="B99" s="65"/>
      <c r="C99" s="65"/>
      <c r="D99" s="65"/>
      <c r="E99" s="65"/>
      <c r="F99" s="65"/>
      <c r="G99" s="65"/>
      <c r="H99" s="65"/>
    </row>
    <row r="100" spans="1:8">
      <c r="A100" s="64"/>
      <c r="B100" s="65"/>
      <c r="C100" s="65"/>
      <c r="D100" s="65"/>
      <c r="E100" s="65"/>
      <c r="F100" s="65"/>
      <c r="G100" s="65"/>
      <c r="H100" s="65"/>
    </row>
    <row r="101" spans="1:8">
      <c r="A101" s="64"/>
      <c r="B101" s="65"/>
      <c r="C101" s="65"/>
      <c r="D101" s="65"/>
      <c r="E101" s="65"/>
      <c r="F101" s="65"/>
      <c r="G101" s="65"/>
      <c r="H101" s="65"/>
    </row>
    <row r="102" spans="1:8">
      <c r="A102" s="64">
        <f>A53</f>
        <v>0</v>
      </c>
      <c r="B102" s="65"/>
      <c r="C102" s="65"/>
      <c r="D102" s="65"/>
      <c r="E102" s="65"/>
      <c r="F102" s="65"/>
      <c r="G102" s="65"/>
      <c r="H102" s="65"/>
    </row>
    <row r="103" spans="1:8">
      <c r="A103" s="64"/>
      <c r="B103" s="65"/>
      <c r="C103" s="65"/>
      <c r="D103" s="65"/>
      <c r="E103" s="65"/>
      <c r="F103" s="65"/>
      <c r="G103" s="65"/>
      <c r="H103" s="65"/>
    </row>
    <row r="104" spans="1:8">
      <c r="A104" s="64"/>
      <c r="B104" s="65"/>
      <c r="C104" s="65"/>
      <c r="D104" s="65"/>
      <c r="E104" s="65"/>
      <c r="F104" s="65"/>
      <c r="G104" s="65"/>
      <c r="H104" s="65"/>
    </row>
    <row r="105" spans="1:8">
      <c r="A105" s="64"/>
      <c r="B105" s="65"/>
      <c r="C105" s="65"/>
      <c r="D105" s="65"/>
      <c r="E105" s="65"/>
      <c r="F105" s="65"/>
      <c r="G105" s="65"/>
      <c r="H105" s="65"/>
    </row>
    <row r="106" spans="1:8">
      <c r="A106" s="64" t="str">
        <f>A54</f>
        <v>Tomato</v>
      </c>
      <c r="B106" s="65"/>
      <c r="C106" s="65"/>
      <c r="D106" s="65"/>
      <c r="E106" s="65"/>
      <c r="F106" s="65"/>
      <c r="G106" s="65"/>
      <c r="H106" s="65"/>
    </row>
    <row r="107" spans="1:8">
      <c r="A107" s="64"/>
      <c r="B107" s="65"/>
      <c r="C107" s="65"/>
      <c r="D107" s="65"/>
      <c r="E107" s="65"/>
      <c r="F107" s="65"/>
      <c r="G107" s="65"/>
      <c r="H107" s="65"/>
    </row>
    <row r="108" spans="1:8">
      <c r="A108" s="64"/>
      <c r="B108" s="65"/>
      <c r="C108" s="65"/>
      <c r="D108" s="65"/>
      <c r="E108" s="65"/>
      <c r="F108" s="65"/>
      <c r="G108" s="65"/>
      <c r="H108" s="65"/>
    </row>
    <row r="109" spans="1:8">
      <c r="A109" s="64"/>
      <c r="B109" s="65"/>
      <c r="C109" s="65"/>
      <c r="D109" s="65"/>
      <c r="E109" s="65"/>
      <c r="F109" s="65"/>
      <c r="G109" s="65"/>
      <c r="H109" s="65"/>
    </row>
    <row r="110" spans="1:8">
      <c r="A110" s="64" t="str">
        <f>A55</f>
        <v>Potato</v>
      </c>
      <c r="B110" s="65"/>
      <c r="C110" s="65"/>
      <c r="D110" s="65"/>
      <c r="E110" s="65"/>
      <c r="F110" s="65"/>
      <c r="G110" s="65"/>
      <c r="H110" s="65"/>
    </row>
    <row r="111" spans="1:8">
      <c r="A111" s="64"/>
      <c r="B111" s="65"/>
      <c r="C111" s="65"/>
      <c r="D111" s="65"/>
      <c r="E111" s="65"/>
      <c r="F111" s="65"/>
      <c r="G111" s="65"/>
      <c r="H111" s="65"/>
    </row>
    <row r="112" spans="1:8">
      <c r="A112" s="64"/>
      <c r="B112" s="65"/>
      <c r="C112" s="65"/>
      <c r="D112" s="65"/>
      <c r="E112" s="65"/>
      <c r="F112" s="65"/>
      <c r="G112" s="65"/>
      <c r="H112" s="65"/>
    </row>
    <row r="113" spans="1:8">
      <c r="A113" s="64"/>
      <c r="B113" s="65"/>
      <c r="C113" s="65"/>
      <c r="D113" s="65"/>
      <c r="E113" s="65"/>
      <c r="F113" s="65"/>
      <c r="G113" s="65"/>
      <c r="H113" s="65"/>
    </row>
    <row r="114" spans="1:8">
      <c r="A114" s="64">
        <f>A56</f>
        <v>0</v>
      </c>
      <c r="B114" s="65"/>
      <c r="C114" s="65"/>
      <c r="D114" s="65"/>
      <c r="E114" s="65"/>
      <c r="F114" s="65"/>
      <c r="G114" s="65"/>
      <c r="H114" s="65"/>
    </row>
    <row r="115" spans="1:8">
      <c r="A115" s="64"/>
      <c r="B115" s="65"/>
      <c r="C115" s="65"/>
      <c r="D115" s="65"/>
      <c r="E115" s="65"/>
      <c r="F115" s="65"/>
      <c r="G115" s="65"/>
      <c r="H115" s="65"/>
    </row>
    <row r="116" spans="1:8">
      <c r="A116" s="64"/>
      <c r="B116" s="65"/>
      <c r="C116" s="65"/>
      <c r="D116" s="65"/>
      <c r="E116" s="65"/>
      <c r="F116" s="65"/>
      <c r="G116" s="65"/>
      <c r="H116" s="65"/>
    </row>
    <row r="117" spans="1:8">
      <c r="A117" s="64"/>
      <c r="B117" s="65"/>
      <c r="C117" s="65"/>
      <c r="D117" s="65"/>
      <c r="E117" s="65"/>
      <c r="F117" s="65"/>
      <c r="G117" s="65"/>
      <c r="H117" s="65"/>
    </row>
    <row r="118" spans="1:8">
      <c r="A118" s="66">
        <f t="shared" ref="A118:A123" si="14">A57</f>
        <v>0</v>
      </c>
      <c r="B118" s="65"/>
      <c r="C118" s="65"/>
      <c r="D118" s="65"/>
      <c r="E118" s="65"/>
      <c r="F118" s="65"/>
      <c r="G118" s="65"/>
      <c r="H118" s="65"/>
    </row>
    <row r="119" spans="1:8">
      <c r="A119" s="64">
        <f t="shared" si="14"/>
        <v>0</v>
      </c>
      <c r="B119" s="65"/>
      <c r="C119" s="65"/>
      <c r="D119" s="65"/>
      <c r="E119" s="65"/>
      <c r="F119" s="65"/>
      <c r="G119" s="65"/>
      <c r="H119" s="65"/>
    </row>
    <row r="120" spans="1:8">
      <c r="A120" s="64">
        <f t="shared" si="14"/>
        <v>0</v>
      </c>
      <c r="B120" s="65"/>
      <c r="C120" s="65"/>
      <c r="D120" s="65"/>
      <c r="E120" s="65"/>
      <c r="F120" s="65"/>
      <c r="G120" s="65"/>
      <c r="H120" s="65"/>
    </row>
    <row r="121" spans="1:8">
      <c r="A121" s="64">
        <f t="shared" si="14"/>
        <v>0</v>
      </c>
      <c r="B121" s="65"/>
      <c r="C121" s="65"/>
      <c r="D121" s="65"/>
      <c r="E121" s="65"/>
      <c r="F121" s="65"/>
      <c r="G121" s="65"/>
      <c r="H121" s="65"/>
    </row>
    <row r="122" spans="1:8">
      <c r="A122" s="64">
        <f t="shared" si="14"/>
        <v>0</v>
      </c>
      <c r="B122" s="65"/>
      <c r="C122" s="65"/>
      <c r="D122" s="65"/>
      <c r="E122" s="65"/>
      <c r="F122" s="65"/>
      <c r="G122" s="65"/>
      <c r="H122" s="65"/>
    </row>
    <row r="123" spans="1:8">
      <c r="A123" s="66" t="str">
        <f t="shared" si="14"/>
        <v>Oranges</v>
      </c>
      <c r="B123" s="65"/>
      <c r="C123" s="65"/>
      <c r="D123" s="65"/>
      <c r="E123" s="65"/>
      <c r="F123" s="65"/>
      <c r="G123" s="65"/>
      <c r="H123" s="65"/>
    </row>
    <row r="124" spans="1:8">
      <c r="A124" s="64" t="s">
        <v>509</v>
      </c>
      <c r="B124" s="65">
        <f>(B$62*50%)*0.7</f>
        <v>0</v>
      </c>
      <c r="C124" s="65">
        <f>(C$62*50%)*0.7</f>
        <v>0</v>
      </c>
      <c r="D124" s="65">
        <f t="shared" ref="D124:H126" si="15">(D$62*50%)*0.7</f>
        <v>0</v>
      </c>
      <c r="E124" s="65">
        <f t="shared" si="15"/>
        <v>0</v>
      </c>
      <c r="F124" s="65">
        <f t="shared" si="15"/>
        <v>0</v>
      </c>
      <c r="G124" s="65">
        <f t="shared" si="15"/>
        <v>0</v>
      </c>
      <c r="H124" s="65">
        <f t="shared" si="15"/>
        <v>0</v>
      </c>
    </row>
    <row r="125" spans="1:8">
      <c r="A125" s="64" t="s">
        <v>507</v>
      </c>
      <c r="B125" s="65">
        <f>(B$62*50%)*0.7*2</f>
        <v>0</v>
      </c>
      <c r="C125" s="65">
        <f>(C$62*50%)*0.7</f>
        <v>0</v>
      </c>
      <c r="D125" s="65">
        <f t="shared" si="15"/>
        <v>0</v>
      </c>
      <c r="E125" s="65">
        <f t="shared" si="15"/>
        <v>0</v>
      </c>
      <c r="F125" s="65">
        <f t="shared" si="15"/>
        <v>0</v>
      </c>
      <c r="G125" s="65">
        <f t="shared" si="15"/>
        <v>0</v>
      </c>
      <c r="H125" s="65">
        <f t="shared" si="15"/>
        <v>0</v>
      </c>
    </row>
    <row r="126" spans="1:8">
      <c r="A126" s="64" t="s">
        <v>508</v>
      </c>
      <c r="B126" s="65">
        <f>(B$62*0.3)*0.2</f>
        <v>0</v>
      </c>
      <c r="C126" s="65">
        <f>(C$62*50%)*0.7</f>
        <v>0</v>
      </c>
      <c r="D126" s="65">
        <f t="shared" si="15"/>
        <v>0</v>
      </c>
      <c r="E126" s="65">
        <f t="shared" si="15"/>
        <v>0</v>
      </c>
      <c r="F126" s="65">
        <f t="shared" si="15"/>
        <v>0</v>
      </c>
      <c r="G126" s="65">
        <f t="shared" si="15"/>
        <v>0</v>
      </c>
      <c r="H126" s="65">
        <f t="shared" si="15"/>
        <v>0</v>
      </c>
    </row>
    <row r="127" spans="1:8">
      <c r="A127" s="64" t="str">
        <f t="shared" ref="A127" si="16">A63</f>
        <v>Pomegranate</v>
      </c>
      <c r="B127" s="65"/>
      <c r="C127" s="65"/>
      <c r="D127" s="65"/>
      <c r="E127" s="65"/>
      <c r="F127" s="65"/>
      <c r="G127" s="65"/>
      <c r="H127" s="65"/>
    </row>
    <row r="128" spans="1:8">
      <c r="A128" s="64"/>
      <c r="B128" s="65"/>
      <c r="C128" s="65"/>
      <c r="D128" s="65"/>
      <c r="E128" s="65"/>
      <c r="F128" s="65"/>
      <c r="G128" s="65"/>
      <c r="H128" s="65"/>
    </row>
    <row r="129" spans="1:8">
      <c r="A129" s="64"/>
      <c r="B129" s="65"/>
      <c r="C129" s="65"/>
      <c r="D129" s="65"/>
      <c r="E129" s="65"/>
      <c r="F129" s="65"/>
      <c r="G129" s="65"/>
      <c r="H129" s="65"/>
    </row>
    <row r="130" spans="1:8">
      <c r="A130" s="64"/>
      <c r="B130" s="65"/>
      <c r="C130" s="65"/>
      <c r="D130" s="65"/>
      <c r="E130" s="65"/>
      <c r="F130" s="65"/>
      <c r="G130" s="65"/>
      <c r="H130" s="65"/>
    </row>
    <row r="131" spans="1:8">
      <c r="A131" s="64">
        <f>A64</f>
        <v>0</v>
      </c>
      <c r="B131" s="65"/>
      <c r="C131" s="65"/>
      <c r="D131" s="65"/>
      <c r="E131" s="65"/>
      <c r="F131" s="65"/>
      <c r="G131" s="65"/>
      <c r="H131" s="65"/>
    </row>
    <row r="132" spans="1:8">
      <c r="A132" s="64"/>
      <c r="B132" s="65"/>
      <c r="C132" s="65"/>
      <c r="D132" s="65"/>
      <c r="E132" s="65"/>
      <c r="F132" s="65"/>
      <c r="G132" s="65"/>
      <c r="H132" s="65"/>
    </row>
    <row r="133" spans="1:8">
      <c r="A133" s="64"/>
      <c r="B133" s="65"/>
      <c r="C133" s="65"/>
      <c r="D133" s="65"/>
      <c r="E133" s="65"/>
      <c r="F133" s="65"/>
      <c r="G133" s="65"/>
      <c r="H133" s="65"/>
    </row>
    <row r="134" spans="1:8">
      <c r="A134" s="64"/>
      <c r="B134" s="65"/>
      <c r="C134" s="65"/>
      <c r="D134" s="65"/>
      <c r="E134" s="65"/>
      <c r="F134" s="65"/>
      <c r="G134" s="65"/>
      <c r="H134" s="65"/>
    </row>
    <row r="135" spans="1:8">
      <c r="A135" s="64">
        <f>A65</f>
        <v>0</v>
      </c>
      <c r="B135" s="65"/>
      <c r="C135" s="65"/>
      <c r="D135" s="65"/>
      <c r="E135" s="65"/>
      <c r="F135" s="65"/>
      <c r="G135" s="65"/>
      <c r="H135" s="65"/>
    </row>
    <row r="136" spans="1:8">
      <c r="A136" s="64"/>
      <c r="B136" s="65"/>
      <c r="C136" s="65"/>
      <c r="D136" s="65"/>
      <c r="E136" s="65"/>
      <c r="F136" s="65"/>
      <c r="G136" s="65"/>
      <c r="H136" s="65"/>
    </row>
    <row r="137" spans="1:8">
      <c r="A137" s="64"/>
      <c r="B137" s="65"/>
      <c r="C137" s="65"/>
      <c r="D137" s="65"/>
      <c r="E137" s="65"/>
      <c r="F137" s="65"/>
      <c r="G137" s="65"/>
      <c r="H137" s="65"/>
    </row>
    <row r="138" spans="1:8">
      <c r="A138" s="64"/>
      <c r="B138" s="65"/>
      <c r="C138" s="65"/>
      <c r="D138" s="65"/>
      <c r="E138" s="65"/>
      <c r="F138" s="65"/>
      <c r="G138" s="65"/>
      <c r="H138" s="65"/>
    </row>
    <row r="139" spans="1:8">
      <c r="A139" s="63"/>
      <c r="B139" s="212"/>
      <c r="C139" s="212"/>
      <c r="D139" s="212"/>
      <c r="E139" s="212"/>
      <c r="F139" s="212"/>
      <c r="G139" s="212"/>
      <c r="H139" s="212"/>
    </row>
    <row r="140" spans="1:8">
      <c r="A140" s="63" t="s">
        <v>434</v>
      </c>
    </row>
    <row r="141" spans="1:8">
      <c r="A141" t="s">
        <v>512</v>
      </c>
      <c r="B141" s="21">
        <f t="shared" ref="B141:H143" si="17">(B124*100)</f>
        <v>0</v>
      </c>
      <c r="C141" s="21">
        <f t="shared" si="17"/>
        <v>0</v>
      </c>
      <c r="D141" s="21">
        <f t="shared" si="17"/>
        <v>0</v>
      </c>
      <c r="E141" s="21">
        <f t="shared" si="17"/>
        <v>0</v>
      </c>
      <c r="F141" s="21">
        <f t="shared" si="17"/>
        <v>0</v>
      </c>
      <c r="G141" s="21">
        <f t="shared" si="17"/>
        <v>0</v>
      </c>
      <c r="H141" s="21">
        <f t="shared" si="17"/>
        <v>0</v>
      </c>
    </row>
    <row r="142" spans="1:8">
      <c r="A142" t="s">
        <v>513</v>
      </c>
      <c r="B142" s="21">
        <f t="shared" si="17"/>
        <v>0</v>
      </c>
      <c r="C142" s="21">
        <f t="shared" si="17"/>
        <v>0</v>
      </c>
      <c r="D142" s="21">
        <f t="shared" si="17"/>
        <v>0</v>
      </c>
      <c r="E142" s="21">
        <f t="shared" si="17"/>
        <v>0</v>
      </c>
      <c r="F142" s="21">
        <f t="shared" si="17"/>
        <v>0</v>
      </c>
      <c r="G142" s="21">
        <f t="shared" si="17"/>
        <v>0</v>
      </c>
      <c r="H142" s="21">
        <f t="shared" si="17"/>
        <v>0</v>
      </c>
    </row>
    <row r="143" spans="1:8">
      <c r="A143" t="s">
        <v>514</v>
      </c>
      <c r="B143" s="21">
        <f t="shared" si="17"/>
        <v>0</v>
      </c>
      <c r="C143" s="21">
        <f t="shared" si="17"/>
        <v>0</v>
      </c>
      <c r="D143" s="21">
        <f t="shared" si="17"/>
        <v>0</v>
      </c>
      <c r="E143" s="21">
        <f t="shared" si="17"/>
        <v>0</v>
      </c>
      <c r="F143" s="21">
        <f t="shared" si="17"/>
        <v>0</v>
      </c>
      <c r="G143" s="21">
        <f t="shared" si="17"/>
        <v>0</v>
      </c>
      <c r="H143" s="21">
        <f t="shared" si="17"/>
        <v>0</v>
      </c>
    </row>
    <row r="145" spans="1:10">
      <c r="B145" s="21"/>
      <c r="C145" s="21"/>
    </row>
    <row r="146" spans="1:10">
      <c r="B146" s="21"/>
      <c r="C146" s="21"/>
      <c r="D146" s="21"/>
    </row>
    <row r="147" spans="1:10" ht="18.75">
      <c r="A147" s="424" t="s">
        <v>583</v>
      </c>
      <c r="B147" s="424"/>
      <c r="C147" s="424"/>
      <c r="D147" s="424"/>
      <c r="E147" s="424"/>
      <c r="F147" s="424"/>
      <c r="G147" s="424"/>
      <c r="H147" s="424"/>
      <c r="I147" s="424"/>
      <c r="J147" s="424"/>
    </row>
    <row r="148" spans="1:10">
      <c r="A148" s="12"/>
      <c r="B148" s="12"/>
      <c r="C148" s="12"/>
      <c r="D148" s="12"/>
      <c r="E148" s="12"/>
      <c r="F148" s="12"/>
      <c r="G148" s="12"/>
      <c r="H148" s="12"/>
    </row>
    <row r="149" spans="1:10">
      <c r="A149" s="123"/>
      <c r="B149" s="123"/>
      <c r="C149" s="123"/>
      <c r="D149" s="124">
        <v>1</v>
      </c>
      <c r="E149" s="125">
        <f>(D149*5%)+D149</f>
        <v>1.05</v>
      </c>
      <c r="F149" s="125">
        <f t="shared" ref="F149:J149" si="18">(E149*5%)+E149</f>
        <v>1.1025</v>
      </c>
      <c r="G149" s="125">
        <f t="shared" si="18"/>
        <v>1.1576250000000001</v>
      </c>
      <c r="H149" s="125">
        <f t="shared" si="18"/>
        <v>1.2155062500000002</v>
      </c>
      <c r="I149" s="125">
        <f t="shared" si="18"/>
        <v>1.2762815625000004</v>
      </c>
      <c r="J149" s="125">
        <f t="shared" si="18"/>
        <v>1.3400956406250004</v>
      </c>
    </row>
    <row r="150" spans="1:10">
      <c r="A150" s="63"/>
      <c r="B150" s="63"/>
      <c r="C150" s="63"/>
      <c r="D150" s="63"/>
      <c r="E150" s="63"/>
      <c r="F150" s="63"/>
      <c r="G150" s="63"/>
      <c r="H150" s="63"/>
      <c r="I150" s="63"/>
      <c r="J150" s="63"/>
    </row>
    <row r="151" spans="1:10">
      <c r="A151" s="115" t="s">
        <v>0</v>
      </c>
      <c r="B151" s="115" t="s">
        <v>133</v>
      </c>
      <c r="C151" s="115" t="s">
        <v>153</v>
      </c>
      <c r="D151" s="87" t="s">
        <v>2</v>
      </c>
      <c r="E151" s="87" t="s">
        <v>3</v>
      </c>
      <c r="F151" s="87" t="s">
        <v>4</v>
      </c>
      <c r="G151" s="87" t="s">
        <v>5</v>
      </c>
      <c r="H151" s="87" t="s">
        <v>6</v>
      </c>
      <c r="I151" s="87" t="s">
        <v>169</v>
      </c>
      <c r="J151" s="87" t="s">
        <v>168</v>
      </c>
    </row>
    <row r="152" spans="1:10">
      <c r="A152" s="64"/>
      <c r="B152" s="64"/>
      <c r="C152" s="64"/>
      <c r="D152" s="64"/>
      <c r="E152" s="64"/>
      <c r="F152" s="64"/>
      <c r="G152" s="64"/>
      <c r="H152" s="64"/>
      <c r="I152" s="64"/>
      <c r="J152" s="64"/>
    </row>
    <row r="153" spans="1:10">
      <c r="A153" s="66" t="s">
        <v>127</v>
      </c>
      <c r="B153" s="66"/>
      <c r="C153" s="66"/>
      <c r="D153" s="81"/>
      <c r="E153" s="81"/>
      <c r="F153" s="81"/>
      <c r="G153" s="81"/>
      <c r="H153" s="81"/>
      <c r="I153" s="64"/>
      <c r="J153" s="64"/>
    </row>
    <row r="154" spans="1:10">
      <c r="A154" s="64" t="str">
        <f>A124</f>
        <v>Pomegranate Arils</v>
      </c>
      <c r="B154" s="155" t="s">
        <v>511</v>
      </c>
      <c r="C154" s="155">
        <v>0</v>
      </c>
      <c r="D154" s="65">
        <f>(B141*(1-'[7]5.Closing Stock &amp; W Capital'!$D$18)*$C154*D$149)</f>
        <v>0</v>
      </c>
      <c r="E154" s="65">
        <f>(((C141*(1-'[7]5.Closing Stock &amp; W Capital'!$D$18))+(B141*'[7]5.Closing Stock &amp; W Capital'!$D$18))*$C154*E$149)</f>
        <v>0</v>
      </c>
      <c r="F154" s="65">
        <f>(((D141*(1-'[7]5.Closing Stock &amp; W Capital'!$D$18))+(C141*'[7]5.Closing Stock &amp; W Capital'!$D$18))*$C154*F$149)</f>
        <v>0</v>
      </c>
      <c r="G154" s="65">
        <f>(((E141*(1-'[7]5.Closing Stock &amp; W Capital'!$D$18))+(D141*'[7]5.Closing Stock &amp; W Capital'!$D$18))*$C154*G$149)</f>
        <v>0</v>
      </c>
      <c r="H154" s="65">
        <f>(((F141*(1-'[7]5.Closing Stock &amp; W Capital'!$D$18))+(E141*'[7]5.Closing Stock &amp; W Capital'!$D$18))*$C154*H$149)</f>
        <v>0</v>
      </c>
      <c r="I154" s="65">
        <f>(((G141*(1-'[7]5.Closing Stock &amp; W Capital'!$D$18))+(F141*'[7]5.Closing Stock &amp; W Capital'!$D$18))*$C154*I$149)</f>
        <v>0</v>
      </c>
      <c r="J154" s="65">
        <f>(((H141*(1-'[7]5.Closing Stock &amp; W Capital'!$D$18))+(G141*'[7]5.Closing Stock &amp; W Capital'!$D$18))*$C154*J$149)</f>
        <v>0</v>
      </c>
    </row>
    <row r="155" spans="1:10">
      <c r="A155" s="64" t="str">
        <f>A125</f>
        <v>Pomegranate Juice</v>
      </c>
      <c r="B155" s="155" t="s">
        <v>510</v>
      </c>
      <c r="C155" s="155">
        <v>0</v>
      </c>
      <c r="D155" s="65">
        <f>(B142*(1-'[7]5.Closing Stock &amp; W Capital'!$D$18)*$C155*D$149)</f>
        <v>0</v>
      </c>
      <c r="E155" s="65">
        <f>(((C142*(1-'[7]5.Closing Stock &amp; W Capital'!$D$18))+(B142*'[7]5.Closing Stock &amp; W Capital'!$D$18))*$C155*E$149)</f>
        <v>0</v>
      </c>
      <c r="F155" s="65">
        <f>(((D142*(1-'[7]5.Closing Stock &amp; W Capital'!$D$18))+(C142*'[7]5.Closing Stock &amp; W Capital'!$D$18))*$C155*F$149)</f>
        <v>0</v>
      </c>
      <c r="G155" s="65">
        <f>(((E142*(1-'[7]5.Closing Stock &amp; W Capital'!$D$18))+(D142*'[7]5.Closing Stock &amp; W Capital'!$D$18))*$C155*G$149)</f>
        <v>0</v>
      </c>
      <c r="H155" s="65">
        <f>(((F142*(1-'[7]5.Closing Stock &amp; W Capital'!$D$18))+(E142*'[7]5.Closing Stock &amp; W Capital'!$D$18))*$C155*H$149)</f>
        <v>0</v>
      </c>
      <c r="I155" s="65">
        <f>(((G142*(1-'[7]5.Closing Stock &amp; W Capital'!$D$18))+(F142*'[7]5.Closing Stock &amp; W Capital'!$D$18))*$C155*I$149)</f>
        <v>0</v>
      </c>
      <c r="J155" s="65">
        <f>(((H142*(1-'[7]5.Closing Stock &amp; W Capital'!$D$18))+(G142*'[7]5.Closing Stock &amp; W Capital'!$D$18))*$C155*J$149)</f>
        <v>0</v>
      </c>
    </row>
    <row r="156" spans="1:10">
      <c r="A156" s="64" t="str">
        <f>A126</f>
        <v>Pomegranate Powder</v>
      </c>
      <c r="B156" s="155" t="s">
        <v>352</v>
      </c>
      <c r="C156" s="155">
        <v>0</v>
      </c>
      <c r="D156" s="65">
        <f>(B143*(1-'[7]5.Closing Stock &amp; W Capital'!$D$18)*$C156*D$149)</f>
        <v>0</v>
      </c>
      <c r="E156" s="65">
        <f>(((C143*(1-'[7]5.Closing Stock &amp; W Capital'!$D$18))+(B143*'[7]5.Closing Stock &amp; W Capital'!$D$18))*$C156*E$149)</f>
        <v>0</v>
      </c>
      <c r="F156" s="65">
        <f>(((D143*(1-'[7]5.Closing Stock &amp; W Capital'!$D$18))+(C143*'[7]5.Closing Stock &amp; W Capital'!$D$18))*$C156*F$149)</f>
        <v>0</v>
      </c>
      <c r="G156" s="65">
        <f>(((E143*(1-'[7]5.Closing Stock &amp; W Capital'!$D$18))+(D143*'[7]5.Closing Stock &amp; W Capital'!$D$18))*$C156*G$149)</f>
        <v>0</v>
      </c>
      <c r="H156" s="65">
        <f>(((F143*(1-'[7]5.Closing Stock &amp; W Capital'!$D$18))+(E143*'[7]5.Closing Stock &amp; W Capital'!$D$18))*$C156*H$149)</f>
        <v>0</v>
      </c>
      <c r="I156" s="65">
        <f>(((G143*(1-'[7]5.Closing Stock &amp; W Capital'!$D$18))+(F143*'[7]5.Closing Stock &amp; W Capital'!$D$18))*$C156*I$149)</f>
        <v>0</v>
      </c>
      <c r="J156" s="65">
        <f>(((H143*(1-'[7]5.Closing Stock &amp; W Capital'!$D$18))+(G143*'[7]5.Closing Stock &amp; W Capital'!$D$18))*$C156*J$149)</f>
        <v>0</v>
      </c>
    </row>
    <row r="157" spans="1:10">
      <c r="A157" s="64"/>
      <c r="B157" s="155"/>
      <c r="C157" s="155"/>
      <c r="D157" s="65"/>
      <c r="E157" s="65"/>
      <c r="F157" s="65"/>
      <c r="G157" s="65"/>
      <c r="H157" s="65"/>
      <c r="I157" s="65"/>
      <c r="J157" s="65"/>
    </row>
    <row r="158" spans="1:10">
      <c r="A158" s="64"/>
      <c r="B158" s="64"/>
      <c r="C158" s="64"/>
      <c r="D158" s="65"/>
      <c r="E158" s="65"/>
      <c r="F158" s="65"/>
      <c r="G158" s="65"/>
      <c r="H158" s="65"/>
      <c r="I158" s="65"/>
      <c r="J158" s="65"/>
    </row>
    <row r="159" spans="1:10">
      <c r="A159" s="66" t="s">
        <v>127</v>
      </c>
      <c r="B159" s="66"/>
      <c r="C159" s="66"/>
      <c r="D159" s="82">
        <f t="shared" ref="D159:J159" si="19">SUM(D154:D157)</f>
        <v>0</v>
      </c>
      <c r="E159" s="82">
        <f t="shared" si="19"/>
        <v>0</v>
      </c>
      <c r="F159" s="82">
        <f t="shared" si="19"/>
        <v>0</v>
      </c>
      <c r="G159" s="82">
        <f t="shared" si="19"/>
        <v>0</v>
      </c>
      <c r="H159" s="82">
        <f t="shared" si="19"/>
        <v>0</v>
      </c>
      <c r="I159" s="82">
        <f t="shared" si="19"/>
        <v>0</v>
      </c>
      <c r="J159" s="82">
        <f t="shared" si="19"/>
        <v>0</v>
      </c>
    </row>
    <row r="160" spans="1:10">
      <c r="A160" s="64"/>
      <c r="B160" s="64"/>
      <c r="C160" s="64"/>
      <c r="D160" s="65"/>
      <c r="E160" s="65"/>
      <c r="F160" s="65"/>
      <c r="G160" s="65"/>
      <c r="H160" s="65"/>
      <c r="I160" s="65"/>
      <c r="J160" s="65"/>
    </row>
    <row r="161" spans="1:10">
      <c r="A161" s="66" t="s">
        <v>143</v>
      </c>
      <c r="B161" s="66"/>
      <c r="C161" s="66"/>
      <c r="D161" s="65"/>
      <c r="E161" s="65"/>
      <c r="F161" s="65"/>
      <c r="G161" s="65"/>
      <c r="H161" s="65"/>
      <c r="I161" s="65"/>
      <c r="J161" s="65"/>
    </row>
    <row r="162" spans="1:10">
      <c r="A162" s="66" t="s">
        <v>306</v>
      </c>
      <c r="B162" s="66"/>
      <c r="C162" s="64"/>
      <c r="D162" s="65"/>
      <c r="E162" s="65"/>
      <c r="F162" s="65"/>
      <c r="G162" s="65"/>
      <c r="H162" s="65"/>
      <c r="I162" s="65"/>
      <c r="J162" s="65"/>
    </row>
    <row r="163" spans="1:10">
      <c r="A163" s="64" t="s">
        <v>515</v>
      </c>
      <c r="B163" s="155" t="s">
        <v>353</v>
      </c>
      <c r="C163" s="175">
        <v>0</v>
      </c>
      <c r="D163" s="65">
        <f>B62*$C163*D$149</f>
        <v>0</v>
      </c>
      <c r="E163" s="65">
        <f>C62*$C163*E$149</f>
        <v>0</v>
      </c>
      <c r="F163" s="65">
        <f t="shared" ref="F163:J163" si="20">D62*$C163*F$149</f>
        <v>0</v>
      </c>
      <c r="G163" s="65">
        <f t="shared" si="20"/>
        <v>0</v>
      </c>
      <c r="H163" s="65">
        <f t="shared" si="20"/>
        <v>0</v>
      </c>
      <c r="I163" s="65">
        <f t="shared" si="20"/>
        <v>0</v>
      </c>
      <c r="J163" s="65">
        <f t="shared" si="20"/>
        <v>0</v>
      </c>
    </row>
    <row r="164" spans="1:10">
      <c r="A164" s="64" t="s">
        <v>516</v>
      </c>
      <c r="B164" s="155" t="s">
        <v>353</v>
      </c>
      <c r="C164" s="155">
        <v>0</v>
      </c>
      <c r="D164" s="65">
        <f>(B62*10%)*$C164*D$149</f>
        <v>0</v>
      </c>
      <c r="E164" s="65">
        <f t="shared" ref="E164:J164" si="21">(C62*10%)*$C164*E$149</f>
        <v>0</v>
      </c>
      <c r="F164" s="65">
        <f t="shared" si="21"/>
        <v>0</v>
      </c>
      <c r="G164" s="65">
        <f t="shared" si="21"/>
        <v>0</v>
      </c>
      <c r="H164" s="65">
        <f t="shared" si="21"/>
        <v>0</v>
      </c>
      <c r="I164" s="65">
        <f t="shared" si="21"/>
        <v>0</v>
      </c>
      <c r="J164" s="65">
        <f t="shared" si="21"/>
        <v>0</v>
      </c>
    </row>
    <row r="165" spans="1:10">
      <c r="A165" s="64" t="s">
        <v>312</v>
      </c>
      <c r="B165" s="155">
        <v>5</v>
      </c>
      <c r="C165" s="155">
        <v>0</v>
      </c>
      <c r="D165" s="65">
        <f t="shared" ref="D165:J165" si="22">B12*$B$165*$C$165*D149</f>
        <v>0</v>
      </c>
      <c r="E165" s="65">
        <f t="shared" si="22"/>
        <v>0</v>
      </c>
      <c r="F165" s="65">
        <f t="shared" si="22"/>
        <v>0</v>
      </c>
      <c r="G165" s="65">
        <f t="shared" si="22"/>
        <v>0</v>
      </c>
      <c r="H165" s="65">
        <f t="shared" si="22"/>
        <v>0</v>
      </c>
      <c r="I165" s="65">
        <f t="shared" si="22"/>
        <v>0</v>
      </c>
      <c r="J165" s="65">
        <f t="shared" si="22"/>
        <v>0</v>
      </c>
    </row>
    <row r="166" spans="1:10">
      <c r="A166" s="64" t="s">
        <v>145</v>
      </c>
      <c r="B166" s="64"/>
      <c r="C166" s="155">
        <v>0</v>
      </c>
      <c r="D166" s="65">
        <f t="shared" ref="D166:J166" si="23">$B$166*$C$166*B12*D149</f>
        <v>0</v>
      </c>
      <c r="E166" s="65">
        <f t="shared" si="23"/>
        <v>0</v>
      </c>
      <c r="F166" s="65">
        <f t="shared" si="23"/>
        <v>0</v>
      </c>
      <c r="G166" s="65">
        <f t="shared" si="23"/>
        <v>0</v>
      </c>
      <c r="H166" s="65">
        <f t="shared" si="23"/>
        <v>0</v>
      </c>
      <c r="I166" s="65">
        <f t="shared" si="23"/>
        <v>0</v>
      </c>
      <c r="J166" s="65">
        <f t="shared" si="23"/>
        <v>0</v>
      </c>
    </row>
    <row r="167" spans="1:10">
      <c r="A167" s="64" t="s">
        <v>290</v>
      </c>
      <c r="B167" s="64" t="s">
        <v>353</v>
      </c>
      <c r="C167" s="155">
        <v>0</v>
      </c>
      <c r="D167" s="65">
        <f>B62*$C167*D$149</f>
        <v>0</v>
      </c>
      <c r="E167" s="65">
        <f t="shared" ref="E167:J167" si="24">C62*$C167*E$149</f>
        <v>0</v>
      </c>
      <c r="F167" s="65">
        <f t="shared" si="24"/>
        <v>0</v>
      </c>
      <c r="G167" s="65">
        <f t="shared" si="24"/>
        <v>0</v>
      </c>
      <c r="H167" s="65">
        <f t="shared" si="24"/>
        <v>0</v>
      </c>
      <c r="I167" s="65">
        <f t="shared" si="24"/>
        <v>0</v>
      </c>
      <c r="J167" s="65">
        <f t="shared" si="24"/>
        <v>0</v>
      </c>
    </row>
    <row r="168" spans="1:10">
      <c r="A168" s="76" t="s">
        <v>291</v>
      </c>
      <c r="B168" s="76"/>
      <c r="C168" s="177">
        <v>0</v>
      </c>
      <c r="D168" s="65">
        <f>SUM(B141:B143)*$C$168*D$149</f>
        <v>0</v>
      </c>
      <c r="E168" s="65">
        <f t="shared" ref="E168:J168" si="25">SUM(C141:C143)*$C$168*E$149</f>
        <v>0</v>
      </c>
      <c r="F168" s="65">
        <f t="shared" si="25"/>
        <v>0</v>
      </c>
      <c r="G168" s="65">
        <f t="shared" si="25"/>
        <v>0</v>
      </c>
      <c r="H168" s="65">
        <f t="shared" si="25"/>
        <v>0</v>
      </c>
      <c r="I168" s="65">
        <f t="shared" si="25"/>
        <v>0</v>
      </c>
      <c r="J168" s="65">
        <f t="shared" si="25"/>
        <v>0</v>
      </c>
    </row>
    <row r="169" spans="1:10">
      <c r="A169" s="64" t="s">
        <v>292</v>
      </c>
      <c r="B169" s="64"/>
      <c r="C169" s="155">
        <v>0</v>
      </c>
      <c r="D169" s="65">
        <f>SUM(B141:B143)*$C$169*D$149</f>
        <v>0</v>
      </c>
      <c r="E169" s="65">
        <f t="shared" ref="E169:J169" si="26">SUM(C141:C143)*$C$169*E$149</f>
        <v>0</v>
      </c>
      <c r="F169" s="65">
        <f t="shared" si="26"/>
        <v>0</v>
      </c>
      <c r="G169" s="65">
        <f t="shared" si="26"/>
        <v>0</v>
      </c>
      <c r="H169" s="65">
        <f t="shared" si="26"/>
        <v>0</v>
      </c>
      <c r="I169" s="65">
        <f t="shared" si="26"/>
        <v>0</v>
      </c>
      <c r="J169" s="65">
        <f t="shared" si="26"/>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26" t="s">
        <v>335</v>
      </c>
      <c r="B174" s="65"/>
      <c r="C174" s="65"/>
      <c r="D174" s="65"/>
      <c r="E174" s="65">
        <f>D175</f>
        <v>0</v>
      </c>
      <c r="F174" s="65">
        <f t="shared" ref="F174:J174" si="27">E175</f>
        <v>0</v>
      </c>
      <c r="G174" s="65">
        <f t="shared" si="27"/>
        <v>0</v>
      </c>
      <c r="H174" s="65">
        <f t="shared" si="27"/>
        <v>0</v>
      </c>
      <c r="I174" s="65">
        <f t="shared" si="27"/>
        <v>0</v>
      </c>
      <c r="J174" s="65">
        <f t="shared" si="27"/>
        <v>0</v>
      </c>
    </row>
    <row r="175" spans="1:10">
      <c r="A175" s="126" t="s">
        <v>336</v>
      </c>
      <c r="B175" s="65"/>
      <c r="C175" s="65"/>
      <c r="D175" s="65">
        <f>'[7]5.Closing Stock &amp; W Capital'!E18</f>
        <v>0</v>
      </c>
      <c r="E175" s="65">
        <f>'[7]5.Closing Stock &amp; W Capital'!F18</f>
        <v>0</v>
      </c>
      <c r="F175" s="65">
        <f>'[7]5.Closing Stock &amp; W Capital'!G18</f>
        <v>0</v>
      </c>
      <c r="G175" s="65">
        <f>'[7]5.Closing Stock &amp; W Capital'!H18</f>
        <v>0</v>
      </c>
      <c r="H175" s="65">
        <f>'[7]5.Closing Stock &amp; W Capital'!I18</f>
        <v>0</v>
      </c>
      <c r="I175" s="65">
        <f>'[7]5.Closing Stock &amp; W Capital'!J18</f>
        <v>0</v>
      </c>
      <c r="J175" s="65">
        <f>'[7]5.Closing Stock &amp; W Capital'!K18</f>
        <v>0</v>
      </c>
    </row>
    <row r="176" spans="1:10">
      <c r="A176" s="65"/>
      <c r="B176" s="65"/>
      <c r="C176" s="65"/>
      <c r="D176" s="65"/>
      <c r="E176" s="65"/>
      <c r="F176" s="65"/>
      <c r="G176" s="65"/>
      <c r="H176" s="65"/>
      <c r="I176" s="65"/>
      <c r="J176" s="65"/>
    </row>
    <row r="177" spans="1:10">
      <c r="A177" s="82" t="s">
        <v>313</v>
      </c>
      <c r="B177" s="65"/>
      <c r="C177" s="65"/>
      <c r="D177" s="82">
        <f t="shared" ref="D177:J177" si="28">SUM(D163:D174)-D175</f>
        <v>0</v>
      </c>
      <c r="E177" s="82">
        <f t="shared" si="28"/>
        <v>0</v>
      </c>
      <c r="F177" s="82">
        <f t="shared" si="28"/>
        <v>0</v>
      </c>
      <c r="G177" s="82">
        <f t="shared" si="28"/>
        <v>0</v>
      </c>
      <c r="H177" s="82">
        <f t="shared" si="28"/>
        <v>0</v>
      </c>
      <c r="I177" s="82">
        <f t="shared" si="28"/>
        <v>0</v>
      </c>
      <c r="J177" s="82">
        <f t="shared" si="28"/>
        <v>0</v>
      </c>
    </row>
    <row r="178" spans="1:10">
      <c r="A178" s="63"/>
      <c r="B178" s="63"/>
      <c r="C178" s="63"/>
      <c r="D178" s="63"/>
      <c r="E178" s="63"/>
      <c r="F178" s="63"/>
      <c r="G178" s="63"/>
      <c r="H178" s="63"/>
      <c r="I178" s="63"/>
      <c r="J178" s="63"/>
    </row>
    <row r="179" spans="1:10">
      <c r="A179" s="127" t="s">
        <v>305</v>
      </c>
      <c r="B179" s="127"/>
      <c r="C179" s="127"/>
      <c r="D179" s="82"/>
      <c r="E179" s="82"/>
      <c r="F179" s="82"/>
      <c r="G179" s="82"/>
      <c r="H179" s="82"/>
      <c r="I179" s="82"/>
      <c r="J179" s="82"/>
    </row>
    <row r="180" spans="1:10">
      <c r="A180" s="64" t="s">
        <v>185</v>
      </c>
      <c r="B180" s="155">
        <v>1</v>
      </c>
      <c r="C180" s="175"/>
      <c r="D180" s="65">
        <f t="shared" ref="D180:J180" si="29">$B$180*$C$180*12*D149</f>
        <v>0</v>
      </c>
      <c r="E180" s="65">
        <f t="shared" si="29"/>
        <v>0</v>
      </c>
      <c r="F180" s="65">
        <f t="shared" si="29"/>
        <v>0</v>
      </c>
      <c r="G180" s="65">
        <f t="shared" si="29"/>
        <v>0</v>
      </c>
      <c r="H180" s="65">
        <f t="shared" si="29"/>
        <v>0</v>
      </c>
      <c r="I180" s="65">
        <f t="shared" si="29"/>
        <v>0</v>
      </c>
      <c r="J180" s="65">
        <f t="shared" si="29"/>
        <v>0</v>
      </c>
    </row>
    <row r="181" spans="1:10">
      <c r="A181" s="64" t="s">
        <v>190</v>
      </c>
      <c r="B181" s="155">
        <v>2</v>
      </c>
      <c r="C181" s="175"/>
      <c r="D181" s="65">
        <f t="shared" ref="D181:J181" si="30">$B$181*$C$181*12*D149</f>
        <v>0</v>
      </c>
      <c r="E181" s="65">
        <f t="shared" si="30"/>
        <v>0</v>
      </c>
      <c r="F181" s="65">
        <f t="shared" si="30"/>
        <v>0</v>
      </c>
      <c r="G181" s="65">
        <f t="shared" si="30"/>
        <v>0</v>
      </c>
      <c r="H181" s="65">
        <f t="shared" si="30"/>
        <v>0</v>
      </c>
      <c r="I181" s="65">
        <f t="shared" si="30"/>
        <v>0</v>
      </c>
      <c r="J181" s="65">
        <f t="shared" si="30"/>
        <v>0</v>
      </c>
    </row>
    <row r="182" spans="1:10">
      <c r="A182" s="64"/>
      <c r="B182" s="155"/>
      <c r="C182" s="175"/>
      <c r="D182" s="65"/>
      <c r="E182" s="65"/>
      <c r="F182" s="65"/>
      <c r="G182" s="65"/>
      <c r="H182" s="65"/>
      <c r="I182" s="65"/>
      <c r="J182" s="65"/>
    </row>
    <row r="183" spans="1:10">
      <c r="A183" s="64"/>
      <c r="B183" s="155"/>
      <c r="C183" s="175"/>
      <c r="D183" s="65"/>
      <c r="E183" s="65"/>
      <c r="F183" s="65"/>
      <c r="G183" s="65"/>
      <c r="H183" s="65"/>
      <c r="I183" s="65"/>
      <c r="J183" s="65"/>
    </row>
    <row r="184" spans="1:10">
      <c r="A184" s="64"/>
      <c r="B184" s="155"/>
      <c r="C184" s="175"/>
      <c r="D184" s="65"/>
      <c r="E184" s="65"/>
      <c r="F184" s="65"/>
      <c r="G184" s="65"/>
      <c r="H184" s="65"/>
      <c r="I184" s="65"/>
      <c r="J184" s="65"/>
    </row>
    <row r="185" spans="1:10">
      <c r="A185" s="66" t="s">
        <v>305</v>
      </c>
      <c r="B185" s="66"/>
      <c r="C185" s="66"/>
      <c r="D185" s="82">
        <f>SUM(D180:D184)</f>
        <v>0</v>
      </c>
      <c r="E185" s="82">
        <f t="shared" ref="E185:J185" si="31">SUM(E180:E184)</f>
        <v>0</v>
      </c>
      <c r="F185" s="82">
        <f t="shared" si="31"/>
        <v>0</v>
      </c>
      <c r="G185" s="82">
        <f t="shared" si="31"/>
        <v>0</v>
      </c>
      <c r="H185" s="82">
        <f t="shared" si="31"/>
        <v>0</v>
      </c>
      <c r="I185" s="82">
        <f t="shared" si="31"/>
        <v>0</v>
      </c>
      <c r="J185" s="82">
        <f t="shared" si="31"/>
        <v>0</v>
      </c>
    </row>
    <row r="186" spans="1:10">
      <c r="A186" s="127" t="s">
        <v>293</v>
      </c>
      <c r="B186" s="127"/>
      <c r="C186" s="127"/>
      <c r="D186" s="82">
        <f>D177+D185</f>
        <v>0</v>
      </c>
      <c r="E186" s="82">
        <f t="shared" ref="E186:J186" si="32">E177+E185</f>
        <v>0</v>
      </c>
      <c r="F186" s="82">
        <f t="shared" si="32"/>
        <v>0</v>
      </c>
      <c r="G186" s="82">
        <f t="shared" si="32"/>
        <v>0</v>
      </c>
      <c r="H186" s="82">
        <f t="shared" si="32"/>
        <v>0</v>
      </c>
      <c r="I186" s="82">
        <f t="shared" si="32"/>
        <v>0</v>
      </c>
      <c r="J186" s="82">
        <f t="shared" si="32"/>
        <v>0</v>
      </c>
    </row>
    <row r="187" spans="1:10">
      <c r="A187" s="64"/>
      <c r="B187" s="64"/>
      <c r="C187" s="64"/>
      <c r="D187" s="65"/>
      <c r="E187" s="65"/>
      <c r="F187" s="65"/>
      <c r="G187" s="65"/>
      <c r="H187" s="65"/>
      <c r="I187" s="65"/>
      <c r="J187" s="65"/>
    </row>
    <row r="188" spans="1:10">
      <c r="A188" s="66" t="s">
        <v>7</v>
      </c>
      <c r="B188" s="66"/>
      <c r="C188" s="66"/>
      <c r="D188" s="82">
        <f t="shared" ref="D188:J188" si="33">D159-D186</f>
        <v>0</v>
      </c>
      <c r="E188" s="82">
        <f t="shared" si="33"/>
        <v>0</v>
      </c>
      <c r="F188" s="82">
        <f t="shared" si="33"/>
        <v>0</v>
      </c>
      <c r="G188" s="82">
        <f t="shared" si="33"/>
        <v>0</v>
      </c>
      <c r="H188" s="82">
        <f t="shared" si="33"/>
        <v>0</v>
      </c>
      <c r="I188" s="82">
        <f t="shared" si="33"/>
        <v>0</v>
      </c>
      <c r="J188" s="82">
        <f t="shared" si="33"/>
        <v>0</v>
      </c>
    </row>
    <row r="189" spans="1:10">
      <c r="A189" s="83"/>
      <c r="B189" s="83"/>
      <c r="C189" s="83"/>
      <c r="D189" s="63"/>
      <c r="E189" s="63"/>
      <c r="F189" s="63"/>
      <c r="G189" s="63"/>
      <c r="H189" s="63"/>
      <c r="I189" s="63"/>
      <c r="J189" s="63"/>
    </row>
    <row r="190" spans="1:10">
      <c r="A190" s="63"/>
      <c r="B190" s="63"/>
      <c r="C190" s="63"/>
      <c r="D190" s="63"/>
      <c r="E190" s="63"/>
      <c r="F190" s="63"/>
      <c r="G190" s="63"/>
      <c r="H190" s="63"/>
      <c r="I190" s="63"/>
      <c r="J190" s="63"/>
    </row>
    <row r="191" spans="1:10">
      <c r="A191" s="63"/>
      <c r="B191" s="63"/>
      <c r="C191" s="63"/>
      <c r="D191" s="63"/>
      <c r="E191" s="63"/>
      <c r="F191" s="63"/>
      <c r="G191" s="63"/>
      <c r="H191" s="63"/>
      <c r="I191" s="63"/>
      <c r="J191" s="63"/>
    </row>
    <row r="192" spans="1:10">
      <c r="A192" s="423" t="s">
        <v>408</v>
      </c>
      <c r="B192" s="423"/>
      <c r="C192" s="423"/>
      <c r="D192" s="423"/>
      <c r="E192" s="423"/>
      <c r="F192" s="423"/>
      <c r="G192" s="423"/>
      <c r="H192" s="423"/>
      <c r="I192" s="423"/>
      <c r="J192" s="423"/>
    </row>
    <row r="194" spans="1:5">
      <c r="A194" t="s">
        <v>522</v>
      </c>
    </row>
    <row r="195" spans="1:5">
      <c r="A195">
        <v>1</v>
      </c>
      <c r="B195" t="s">
        <v>535</v>
      </c>
    </row>
    <row r="196" spans="1:5">
      <c r="A196">
        <v>2</v>
      </c>
      <c r="B196" t="s">
        <v>536</v>
      </c>
      <c r="C196" s="43"/>
      <c r="D196" s="43"/>
      <c r="E196" s="43"/>
    </row>
    <row r="197" spans="1:5">
      <c r="A197">
        <v>3</v>
      </c>
      <c r="B197" s="63" t="s">
        <v>586</v>
      </c>
    </row>
  </sheetData>
  <mergeCells count="4">
    <mergeCell ref="A3:H3"/>
    <mergeCell ref="A4:H4"/>
    <mergeCell ref="A147:J147"/>
    <mergeCell ref="A192:J19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3:P64"/>
  <sheetViews>
    <sheetView view="pageBreakPreview" topLeftCell="A67" zoomScale="80" zoomScaleSheetLayoutView="80" workbookViewId="0">
      <selection activeCell="D74" sqref="D7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24" t="s">
        <v>576</v>
      </c>
      <c r="B3" s="424"/>
      <c r="C3" s="424"/>
      <c r="D3" s="424"/>
      <c r="E3" s="424"/>
      <c r="F3" s="424"/>
      <c r="G3" s="424"/>
      <c r="H3" s="424"/>
      <c r="I3" s="424"/>
      <c r="J3" s="424"/>
      <c r="K3" s="424"/>
      <c r="L3" s="424"/>
    </row>
    <row r="4" spans="1:13" ht="18.75">
      <c r="A4" s="424" t="s">
        <v>577</v>
      </c>
      <c r="B4" s="424"/>
      <c r="C4" s="424"/>
      <c r="D4" s="424"/>
      <c r="E4" s="424"/>
      <c r="F4" s="424"/>
      <c r="G4" s="424"/>
      <c r="H4" s="424"/>
      <c r="I4" s="424"/>
      <c r="J4" s="424"/>
      <c r="K4" s="424"/>
      <c r="L4" s="424"/>
    </row>
    <row r="5" spans="1:13">
      <c r="A5" s="63"/>
      <c r="B5" s="63"/>
      <c r="C5" s="63"/>
    </row>
    <row r="6" spans="1:13">
      <c r="A6" s="63"/>
      <c r="B6" s="63"/>
      <c r="C6" s="63"/>
    </row>
    <row r="7" spans="1:13" ht="45">
      <c r="A7" s="202" t="s">
        <v>146</v>
      </c>
      <c r="B7" s="203" t="s">
        <v>416</v>
      </c>
      <c r="C7" s="203" t="s">
        <v>422</v>
      </c>
      <c r="D7" s="203" t="s">
        <v>420</v>
      </c>
      <c r="E7" s="203" t="s">
        <v>421</v>
      </c>
      <c r="F7" s="203" t="s">
        <v>301</v>
      </c>
      <c r="G7" s="203" t="s">
        <v>423</v>
      </c>
      <c r="H7" s="203" t="s">
        <v>424</v>
      </c>
      <c r="I7" s="203" t="s">
        <v>425</v>
      </c>
      <c r="J7" s="205" t="s">
        <v>428</v>
      </c>
      <c r="K7" s="203" t="s">
        <v>426</v>
      </c>
      <c r="L7" s="205" t="s">
        <v>427</v>
      </c>
      <c r="M7" s="203" t="s">
        <v>430</v>
      </c>
    </row>
    <row r="8" spans="1:13">
      <c r="A8" s="204">
        <v>1</v>
      </c>
      <c r="B8" s="198" t="s">
        <v>706</v>
      </c>
      <c r="C8" s="198">
        <v>1</v>
      </c>
      <c r="D8" s="198"/>
      <c r="E8" s="198">
        <v>8</v>
      </c>
      <c r="F8" s="9">
        <f>D8*E8*C8</f>
        <v>0</v>
      </c>
      <c r="G8" s="198">
        <v>4</v>
      </c>
      <c r="H8" s="9">
        <f>F8/G8</f>
        <v>0</v>
      </c>
      <c r="I8" s="198">
        <v>12</v>
      </c>
      <c r="J8" s="9">
        <f>H8*I8</f>
        <v>0</v>
      </c>
      <c r="K8" s="198">
        <v>3000</v>
      </c>
      <c r="L8" s="198">
        <v>1</v>
      </c>
      <c r="M8" s="9">
        <f t="shared" ref="M8:M16" si="0">D8*L8</f>
        <v>0</v>
      </c>
    </row>
    <row r="9" spans="1:13">
      <c r="A9" s="204">
        <v>2</v>
      </c>
      <c r="B9" s="198" t="s">
        <v>417</v>
      </c>
      <c r="C9" s="198">
        <v>1</v>
      </c>
      <c r="D9" s="198"/>
      <c r="E9" s="198">
        <v>8</v>
      </c>
      <c r="F9" s="9">
        <f t="shared" ref="F9:F16" si="1">D9*E9*C9</f>
        <v>0</v>
      </c>
      <c r="G9" s="198">
        <v>2</v>
      </c>
      <c r="H9" s="9">
        <f>F9/G9</f>
        <v>0</v>
      </c>
      <c r="I9" s="198">
        <v>8</v>
      </c>
      <c r="J9" s="9">
        <f t="shared" ref="J9:J16" si="2">H9*I9</f>
        <v>0</v>
      </c>
      <c r="K9" s="198">
        <v>1800</v>
      </c>
      <c r="L9" s="198">
        <v>1</v>
      </c>
      <c r="M9" s="9">
        <f t="shared" si="0"/>
        <v>0</v>
      </c>
    </row>
    <row r="10" spans="1:13">
      <c r="A10" s="204">
        <v>3</v>
      </c>
      <c r="B10" s="198" t="s">
        <v>418</v>
      </c>
      <c r="C10" s="198">
        <v>1</v>
      </c>
      <c r="D10" s="198"/>
      <c r="E10" s="198">
        <v>8</v>
      </c>
      <c r="F10" s="9">
        <f t="shared" si="1"/>
        <v>0</v>
      </c>
      <c r="G10" s="198">
        <v>2</v>
      </c>
      <c r="H10" s="9">
        <f>F10/G10</f>
        <v>0</v>
      </c>
      <c r="I10" s="198">
        <v>8</v>
      </c>
      <c r="J10" s="9">
        <f t="shared" si="2"/>
        <v>0</v>
      </c>
      <c r="K10" s="198">
        <v>1800</v>
      </c>
      <c r="L10" s="198">
        <v>1</v>
      </c>
      <c r="M10" s="9">
        <f t="shared" si="0"/>
        <v>0</v>
      </c>
    </row>
    <row r="11" spans="1:13">
      <c r="A11" s="204">
        <v>5</v>
      </c>
      <c r="B11" s="198" t="s">
        <v>419</v>
      </c>
      <c r="C11" s="198">
        <v>1</v>
      </c>
      <c r="D11" s="198"/>
      <c r="E11" s="198">
        <v>8</v>
      </c>
      <c r="F11" s="9">
        <f t="shared" si="1"/>
        <v>0</v>
      </c>
      <c r="G11" s="198">
        <v>2</v>
      </c>
      <c r="H11" s="9">
        <f>F11/G11</f>
        <v>0</v>
      </c>
      <c r="I11" s="198">
        <v>10</v>
      </c>
      <c r="J11" s="9">
        <f t="shared" si="2"/>
        <v>0</v>
      </c>
      <c r="K11" s="198">
        <v>1500</v>
      </c>
      <c r="L11" s="198">
        <v>1</v>
      </c>
      <c r="M11" s="9">
        <f t="shared" si="0"/>
        <v>0</v>
      </c>
    </row>
    <row r="12" spans="1:13">
      <c r="A12" s="204">
        <v>6</v>
      </c>
      <c r="B12" s="9">
        <f>'2.Capex Details'!C33</f>
        <v>0</v>
      </c>
      <c r="C12" s="198">
        <v>1</v>
      </c>
      <c r="D12" s="198"/>
      <c r="E12" s="198">
        <v>8</v>
      </c>
      <c r="F12" s="9">
        <f t="shared" si="1"/>
        <v>0</v>
      </c>
      <c r="G12" s="198">
        <v>2</v>
      </c>
      <c r="H12" s="9">
        <f t="shared" ref="H12:H16" si="3">F12/G12</f>
        <v>0</v>
      </c>
      <c r="I12" s="198">
        <v>7</v>
      </c>
      <c r="J12" s="9">
        <f t="shared" si="2"/>
        <v>0</v>
      </c>
      <c r="K12" s="198">
        <v>800</v>
      </c>
      <c r="L12" s="198">
        <v>1</v>
      </c>
      <c r="M12" s="9">
        <f t="shared" si="0"/>
        <v>0</v>
      </c>
    </row>
    <row r="13" spans="1:13">
      <c r="A13" s="204">
        <v>7</v>
      </c>
      <c r="B13" s="9" t="e">
        <f>Sheet1!#REF!</f>
        <v>#REF!</v>
      </c>
      <c r="C13" s="198">
        <v>1</v>
      </c>
      <c r="D13" s="198"/>
      <c r="E13" s="198">
        <v>8</v>
      </c>
      <c r="F13" s="9">
        <f t="shared" si="1"/>
        <v>0</v>
      </c>
      <c r="G13" s="198">
        <v>3</v>
      </c>
      <c r="H13" s="9">
        <f t="shared" si="3"/>
        <v>0</v>
      </c>
      <c r="I13" s="198">
        <v>10</v>
      </c>
      <c r="J13" s="9">
        <f t="shared" si="2"/>
        <v>0</v>
      </c>
      <c r="K13" s="198">
        <v>1000</v>
      </c>
      <c r="L13" s="198">
        <v>1</v>
      </c>
      <c r="M13" s="9">
        <f t="shared" si="0"/>
        <v>0</v>
      </c>
    </row>
    <row r="14" spans="1:13">
      <c r="A14" s="204">
        <v>8</v>
      </c>
      <c r="B14" s="9">
        <f>'2.Capex Details'!C34</f>
        <v>0</v>
      </c>
      <c r="C14" s="198">
        <v>1</v>
      </c>
      <c r="D14" s="198"/>
      <c r="E14" s="198">
        <v>8</v>
      </c>
      <c r="F14" s="9">
        <f t="shared" si="1"/>
        <v>0</v>
      </c>
      <c r="G14" s="198">
        <v>3</v>
      </c>
      <c r="H14" s="9">
        <f t="shared" si="3"/>
        <v>0</v>
      </c>
      <c r="I14" s="198">
        <v>10</v>
      </c>
      <c r="J14" s="9">
        <f t="shared" si="2"/>
        <v>0</v>
      </c>
      <c r="K14" s="198">
        <v>1200</v>
      </c>
      <c r="L14" s="198">
        <v>1</v>
      </c>
      <c r="M14" s="9">
        <f t="shared" si="0"/>
        <v>0</v>
      </c>
    </row>
    <row r="15" spans="1:13">
      <c r="A15" s="204">
        <v>9</v>
      </c>
      <c r="B15" s="9">
        <f>'2.Capex Details'!C37</f>
        <v>0</v>
      </c>
      <c r="C15" s="198">
        <v>1</v>
      </c>
      <c r="D15" s="198"/>
      <c r="E15" s="198">
        <v>8</v>
      </c>
      <c r="F15" s="9">
        <f t="shared" si="1"/>
        <v>0</v>
      </c>
      <c r="G15" s="198">
        <v>3</v>
      </c>
      <c r="H15" s="9">
        <f t="shared" si="3"/>
        <v>0</v>
      </c>
      <c r="I15" s="198">
        <v>8</v>
      </c>
      <c r="J15" s="9">
        <f t="shared" si="2"/>
        <v>0</v>
      </c>
      <c r="K15" s="198">
        <v>1000</v>
      </c>
      <c r="L15" s="198">
        <v>1</v>
      </c>
      <c r="M15" s="9">
        <f t="shared" si="0"/>
        <v>0</v>
      </c>
    </row>
    <row r="16" spans="1:13">
      <c r="A16" s="204">
        <v>10</v>
      </c>
      <c r="B16" s="9">
        <f>'2.Capex Details'!C29</f>
        <v>0</v>
      </c>
      <c r="C16" s="198">
        <v>1</v>
      </c>
      <c r="D16" s="198"/>
      <c r="E16" s="198">
        <v>8</v>
      </c>
      <c r="F16" s="9">
        <f t="shared" si="1"/>
        <v>0</v>
      </c>
      <c r="G16" s="198">
        <v>4</v>
      </c>
      <c r="H16" s="9">
        <f t="shared" si="3"/>
        <v>0</v>
      </c>
      <c r="I16" s="198">
        <v>6</v>
      </c>
      <c r="J16" s="9">
        <f t="shared" si="2"/>
        <v>0</v>
      </c>
      <c r="K16" s="198">
        <v>800</v>
      </c>
      <c r="L16" s="198">
        <v>1</v>
      </c>
      <c r="M16" s="9">
        <f t="shared" si="0"/>
        <v>0</v>
      </c>
    </row>
    <row r="17" spans="1:16">
      <c r="A17" s="13"/>
      <c r="B17" s="13"/>
    </row>
    <row r="18" spans="1:16">
      <c r="A18" s="13"/>
      <c r="B18" s="13"/>
    </row>
    <row r="20" spans="1:16" ht="18.75">
      <c r="A20" s="424" t="s">
        <v>578</v>
      </c>
      <c r="B20" s="424"/>
      <c r="C20" s="424"/>
      <c r="D20" s="424"/>
      <c r="E20" s="424"/>
      <c r="F20" s="424"/>
      <c r="G20" s="424"/>
      <c r="H20" s="424"/>
      <c r="I20" s="424"/>
      <c r="J20" s="424"/>
      <c r="K20" s="424"/>
    </row>
    <row r="22" spans="1:16">
      <c r="A22" s="63"/>
      <c r="B22" s="63"/>
      <c r="C22" s="63"/>
      <c r="D22" s="63"/>
      <c r="E22" s="117">
        <v>1</v>
      </c>
      <c r="F22" s="116">
        <f>(E22*5%)+E22</f>
        <v>1.05</v>
      </c>
      <c r="G22" s="116">
        <f t="shared" ref="G22:K22" si="4">(F22*5%)+F22</f>
        <v>1.1025</v>
      </c>
      <c r="H22" s="116">
        <f t="shared" si="4"/>
        <v>1.1576250000000001</v>
      </c>
      <c r="I22" s="116">
        <f t="shared" si="4"/>
        <v>1.2155062500000002</v>
      </c>
      <c r="J22" s="116">
        <f t="shared" si="4"/>
        <v>1.2762815625000004</v>
      </c>
      <c r="K22" s="116">
        <f t="shared" si="4"/>
        <v>1.3400956406250004</v>
      </c>
    </row>
    <row r="23" spans="1:16">
      <c r="A23" s="115" t="s">
        <v>0</v>
      </c>
      <c r="B23" s="115" t="s">
        <v>133</v>
      </c>
      <c r="C23" s="115" t="s">
        <v>147</v>
      </c>
      <c r="D23" s="115" t="s">
        <v>153</v>
      </c>
      <c r="E23" s="87" t="s">
        <v>2</v>
      </c>
      <c r="F23" s="87" t="s">
        <v>3</v>
      </c>
      <c r="G23" s="87" t="s">
        <v>4</v>
      </c>
      <c r="H23" s="87" t="s">
        <v>5</v>
      </c>
      <c r="I23" s="87" t="s">
        <v>6</v>
      </c>
      <c r="J23" s="87" t="s">
        <v>169</v>
      </c>
      <c r="K23" s="87" t="s">
        <v>168</v>
      </c>
    </row>
    <row r="24" spans="1:16">
      <c r="A24" s="66"/>
      <c r="B24" s="66"/>
      <c r="C24" s="66"/>
      <c r="D24" s="66"/>
      <c r="E24" s="64"/>
      <c r="F24" s="64"/>
      <c r="G24" s="64"/>
      <c r="H24" s="64"/>
      <c r="I24" s="64"/>
      <c r="J24" s="64"/>
      <c r="K24" s="64"/>
    </row>
    <row r="25" spans="1:16">
      <c r="A25" s="66" t="s">
        <v>127</v>
      </c>
      <c r="B25" s="66"/>
      <c r="C25" s="66"/>
      <c r="D25" s="66"/>
      <c r="E25" s="64"/>
      <c r="F25" s="64"/>
      <c r="G25" s="64"/>
      <c r="H25" s="64"/>
      <c r="I25" s="64"/>
      <c r="J25" s="64"/>
      <c r="K25" s="64"/>
      <c r="P25" s="63"/>
    </row>
    <row r="26" spans="1:16">
      <c r="A26" s="127" t="s">
        <v>432</v>
      </c>
      <c r="B26" s="76"/>
      <c r="C26" s="76"/>
      <c r="D26" s="76"/>
      <c r="E26" s="65"/>
      <c r="F26" s="65"/>
      <c r="G26" s="65"/>
      <c r="H26" s="65"/>
      <c r="I26" s="65"/>
      <c r="J26" s="65"/>
      <c r="K26" s="65"/>
      <c r="P26" s="63"/>
    </row>
    <row r="27" spans="1:16">
      <c r="A27" s="76" t="str">
        <f>B8</f>
        <v>Combine Harvestor</v>
      </c>
      <c r="B27" s="76" t="s">
        <v>683</v>
      </c>
      <c r="C27" s="76">
        <f t="shared" ref="C27:C36" si="5">H8</f>
        <v>0</v>
      </c>
      <c r="D27" s="76">
        <f t="shared" ref="D27:D36" si="6">K8</f>
        <v>3000</v>
      </c>
      <c r="E27" s="65">
        <f>$C$27*$D$27*E22</f>
        <v>0</v>
      </c>
      <c r="F27" s="65">
        <f t="shared" ref="F27:K27" si="7">$C$27*$D$27*F22</f>
        <v>0</v>
      </c>
      <c r="G27" s="65">
        <f t="shared" si="7"/>
        <v>0</v>
      </c>
      <c r="H27" s="65">
        <f t="shared" si="7"/>
        <v>0</v>
      </c>
      <c r="I27" s="65">
        <f t="shared" si="7"/>
        <v>0</v>
      </c>
      <c r="J27" s="65">
        <f t="shared" si="7"/>
        <v>0</v>
      </c>
      <c r="K27" s="65">
        <f t="shared" si="7"/>
        <v>0</v>
      </c>
      <c r="P27" s="63"/>
    </row>
    <row r="28" spans="1:16">
      <c r="A28" s="76" t="str">
        <f>B9</f>
        <v>Cultivator</v>
      </c>
      <c r="B28" s="76" t="s">
        <v>683</v>
      </c>
      <c r="C28" s="76">
        <f t="shared" si="5"/>
        <v>0</v>
      </c>
      <c r="D28" s="76">
        <f t="shared" si="6"/>
        <v>1800</v>
      </c>
      <c r="E28" s="65">
        <f>$C$28*$D$28*E22</f>
        <v>0</v>
      </c>
      <c r="F28" s="65">
        <f t="shared" ref="F28:K28" si="8">$C$28*$D$28*F22</f>
        <v>0</v>
      </c>
      <c r="G28" s="65">
        <f t="shared" si="8"/>
        <v>0</v>
      </c>
      <c r="H28" s="65">
        <f t="shared" si="8"/>
        <v>0</v>
      </c>
      <c r="I28" s="65">
        <f t="shared" si="8"/>
        <v>0</v>
      </c>
      <c r="J28" s="65">
        <f t="shared" si="8"/>
        <v>0</v>
      </c>
      <c r="K28" s="65">
        <f t="shared" si="8"/>
        <v>0</v>
      </c>
      <c r="P28" s="63"/>
    </row>
    <row r="29" spans="1:16">
      <c r="A29" s="76" t="str">
        <f>B10</f>
        <v>Rotavator</v>
      </c>
      <c r="B29" s="76" t="s">
        <v>683</v>
      </c>
      <c r="C29" s="76">
        <f t="shared" si="5"/>
        <v>0</v>
      </c>
      <c r="D29" s="76">
        <f t="shared" si="6"/>
        <v>1800</v>
      </c>
      <c r="E29" s="65">
        <f>$C$29*$D$29*E22</f>
        <v>0</v>
      </c>
      <c r="F29" s="65">
        <f t="shared" ref="F29:K29" si="9">$C$29*$D$29*F22</f>
        <v>0</v>
      </c>
      <c r="G29" s="65">
        <f t="shared" si="9"/>
        <v>0</v>
      </c>
      <c r="H29" s="65">
        <f t="shared" si="9"/>
        <v>0</v>
      </c>
      <c r="I29" s="65">
        <f t="shared" si="9"/>
        <v>0</v>
      </c>
      <c r="J29" s="65">
        <f t="shared" si="9"/>
        <v>0</v>
      </c>
      <c r="K29" s="65">
        <f t="shared" si="9"/>
        <v>0</v>
      </c>
      <c r="P29" s="63"/>
    </row>
    <row r="30" spans="1:16">
      <c r="A30" s="76" t="str">
        <f>B11</f>
        <v>Mobile Threshing</v>
      </c>
      <c r="B30" s="76" t="s">
        <v>683</v>
      </c>
      <c r="C30" s="76">
        <f t="shared" si="5"/>
        <v>0</v>
      </c>
      <c r="D30" s="76">
        <f t="shared" si="6"/>
        <v>1500</v>
      </c>
      <c r="E30" s="65">
        <f t="shared" ref="E30:K30" si="10">$C$30*$D$30*E22</f>
        <v>0</v>
      </c>
      <c r="F30" s="65">
        <f t="shared" si="10"/>
        <v>0</v>
      </c>
      <c r="G30" s="65">
        <f t="shared" si="10"/>
        <v>0</v>
      </c>
      <c r="H30" s="65">
        <f t="shared" si="10"/>
        <v>0</v>
      </c>
      <c r="I30" s="65">
        <f t="shared" si="10"/>
        <v>0</v>
      </c>
      <c r="J30" s="65">
        <f t="shared" si="10"/>
        <v>0</v>
      </c>
      <c r="K30" s="65">
        <f t="shared" si="10"/>
        <v>0</v>
      </c>
      <c r="P30" s="63"/>
    </row>
    <row r="31" spans="1:16">
      <c r="A31" s="76">
        <f t="shared" ref="A31:A36" si="11">B12</f>
        <v>0</v>
      </c>
      <c r="B31" s="76" t="s">
        <v>683</v>
      </c>
      <c r="C31" s="76">
        <f t="shared" si="5"/>
        <v>0</v>
      </c>
      <c r="D31" s="76">
        <f t="shared" si="6"/>
        <v>800</v>
      </c>
      <c r="E31" s="65">
        <f t="shared" ref="E31:K31" si="12">$C$31*$D$31*E22</f>
        <v>0</v>
      </c>
      <c r="F31" s="65">
        <f t="shared" si="12"/>
        <v>0</v>
      </c>
      <c r="G31" s="65">
        <f t="shared" si="12"/>
        <v>0</v>
      </c>
      <c r="H31" s="65">
        <f t="shared" si="12"/>
        <v>0</v>
      </c>
      <c r="I31" s="65">
        <f t="shared" si="12"/>
        <v>0</v>
      </c>
      <c r="J31" s="65">
        <f t="shared" si="12"/>
        <v>0</v>
      </c>
      <c r="K31" s="65">
        <f t="shared" si="12"/>
        <v>0</v>
      </c>
      <c r="P31" s="63"/>
    </row>
    <row r="32" spans="1:16">
      <c r="A32" s="76" t="e">
        <f t="shared" si="11"/>
        <v>#REF!</v>
      </c>
      <c r="B32" s="76" t="s">
        <v>683</v>
      </c>
      <c r="C32" s="76">
        <f t="shared" si="5"/>
        <v>0</v>
      </c>
      <c r="D32" s="76">
        <f t="shared" si="6"/>
        <v>1000</v>
      </c>
      <c r="E32" s="65">
        <f t="shared" ref="E32:K32" si="13">$C$32*$D$32*E22</f>
        <v>0</v>
      </c>
      <c r="F32" s="65">
        <f t="shared" si="13"/>
        <v>0</v>
      </c>
      <c r="G32" s="65">
        <f t="shared" si="13"/>
        <v>0</v>
      </c>
      <c r="H32" s="65">
        <f t="shared" si="13"/>
        <v>0</v>
      </c>
      <c r="I32" s="65">
        <f t="shared" si="13"/>
        <v>0</v>
      </c>
      <c r="J32" s="65">
        <f t="shared" si="13"/>
        <v>0</v>
      </c>
      <c r="K32" s="65">
        <f t="shared" si="13"/>
        <v>0</v>
      </c>
      <c r="P32" s="63"/>
    </row>
    <row r="33" spans="1:16">
      <c r="A33" s="76">
        <f t="shared" si="11"/>
        <v>0</v>
      </c>
      <c r="B33" s="76" t="s">
        <v>683</v>
      </c>
      <c r="C33" s="76">
        <f t="shared" si="5"/>
        <v>0</v>
      </c>
      <c r="D33" s="76">
        <f t="shared" si="6"/>
        <v>1200</v>
      </c>
      <c r="E33" s="65">
        <f t="shared" ref="E33:K33" si="14">$C$33*$D$33*E22</f>
        <v>0</v>
      </c>
      <c r="F33" s="65">
        <f t="shared" si="14"/>
        <v>0</v>
      </c>
      <c r="G33" s="65">
        <f t="shared" si="14"/>
        <v>0</v>
      </c>
      <c r="H33" s="65">
        <f t="shared" si="14"/>
        <v>0</v>
      </c>
      <c r="I33" s="65">
        <f t="shared" si="14"/>
        <v>0</v>
      </c>
      <c r="J33" s="65">
        <f t="shared" si="14"/>
        <v>0</v>
      </c>
      <c r="K33" s="65">
        <f t="shared" si="14"/>
        <v>0</v>
      </c>
      <c r="P33" s="63"/>
    </row>
    <row r="34" spans="1:16">
      <c r="A34" s="76">
        <f t="shared" si="11"/>
        <v>0</v>
      </c>
      <c r="B34" s="76" t="s">
        <v>683</v>
      </c>
      <c r="C34" s="76">
        <f t="shared" si="5"/>
        <v>0</v>
      </c>
      <c r="D34" s="76">
        <f t="shared" si="6"/>
        <v>1000</v>
      </c>
      <c r="E34" s="65">
        <f t="shared" ref="E34:K34" si="15">$C$34*$D$34*E22</f>
        <v>0</v>
      </c>
      <c r="F34" s="65">
        <f t="shared" si="15"/>
        <v>0</v>
      </c>
      <c r="G34" s="65">
        <f t="shared" si="15"/>
        <v>0</v>
      </c>
      <c r="H34" s="65">
        <f t="shared" si="15"/>
        <v>0</v>
      </c>
      <c r="I34" s="65">
        <f t="shared" si="15"/>
        <v>0</v>
      </c>
      <c r="J34" s="65">
        <f t="shared" si="15"/>
        <v>0</v>
      </c>
      <c r="K34" s="65">
        <f t="shared" si="15"/>
        <v>0</v>
      </c>
      <c r="P34" s="63"/>
    </row>
    <row r="35" spans="1:16">
      <c r="A35" s="76">
        <f t="shared" si="11"/>
        <v>0</v>
      </c>
      <c r="B35" s="76" t="s">
        <v>683</v>
      </c>
      <c r="C35" s="76">
        <f t="shared" si="5"/>
        <v>0</v>
      </c>
      <c r="D35" s="76">
        <f t="shared" si="6"/>
        <v>800</v>
      </c>
      <c r="E35" s="65">
        <f t="shared" ref="E35:K35" si="16">$C$35*$D$35*E22</f>
        <v>0</v>
      </c>
      <c r="F35" s="65">
        <f t="shared" si="16"/>
        <v>0</v>
      </c>
      <c r="G35" s="65">
        <f t="shared" si="16"/>
        <v>0</v>
      </c>
      <c r="H35" s="65">
        <f t="shared" si="16"/>
        <v>0</v>
      </c>
      <c r="I35" s="65">
        <f t="shared" si="16"/>
        <v>0</v>
      </c>
      <c r="J35" s="65">
        <f t="shared" si="16"/>
        <v>0</v>
      </c>
      <c r="K35" s="65">
        <f t="shared" si="16"/>
        <v>0</v>
      </c>
      <c r="P35" s="63"/>
    </row>
    <row r="36" spans="1:16">
      <c r="A36" s="76">
        <f t="shared" si="11"/>
        <v>0</v>
      </c>
      <c r="B36" s="66"/>
      <c r="C36" s="76">
        <f t="shared" si="5"/>
        <v>0</v>
      </c>
      <c r="D36" s="76">
        <f t="shared" si="6"/>
        <v>0</v>
      </c>
      <c r="E36" s="65">
        <f t="shared" ref="E36:K36" si="17">$C$36*$D$36*E22</f>
        <v>0</v>
      </c>
      <c r="F36" s="65">
        <f t="shared" si="17"/>
        <v>0</v>
      </c>
      <c r="G36" s="65">
        <f t="shared" si="17"/>
        <v>0</v>
      </c>
      <c r="H36" s="65">
        <f t="shared" si="17"/>
        <v>0</v>
      </c>
      <c r="I36" s="65">
        <f t="shared" si="17"/>
        <v>0</v>
      </c>
      <c r="J36" s="65">
        <f t="shared" si="17"/>
        <v>0</v>
      </c>
      <c r="K36" s="65">
        <f t="shared" si="17"/>
        <v>0</v>
      </c>
      <c r="P36" s="63"/>
    </row>
    <row r="37" spans="1:16">
      <c r="A37" s="66" t="s">
        <v>144</v>
      </c>
      <c r="B37" s="66"/>
      <c r="C37" s="66"/>
      <c r="D37" s="66"/>
      <c r="E37" s="65">
        <f t="shared" ref="E37:K37" si="18">SUM(E27:E36)</f>
        <v>0</v>
      </c>
      <c r="F37" s="65">
        <f t="shared" si="18"/>
        <v>0</v>
      </c>
      <c r="G37" s="65">
        <f t="shared" si="18"/>
        <v>0</v>
      </c>
      <c r="H37" s="65">
        <f t="shared" si="18"/>
        <v>0</v>
      </c>
      <c r="I37" s="65">
        <f t="shared" si="18"/>
        <v>0</v>
      </c>
      <c r="J37" s="65">
        <f t="shared" si="18"/>
        <v>0</v>
      </c>
      <c r="K37" s="65">
        <f t="shared" si="18"/>
        <v>0</v>
      </c>
      <c r="P37" s="63"/>
    </row>
    <row r="38" spans="1:16">
      <c r="A38" s="64"/>
      <c r="B38" s="64"/>
      <c r="C38" s="64"/>
      <c r="D38" s="64"/>
      <c r="E38" s="65"/>
      <c r="F38" s="65"/>
      <c r="G38" s="65"/>
      <c r="H38" s="65"/>
      <c r="I38" s="65"/>
      <c r="J38" s="65"/>
      <c r="K38" s="65"/>
      <c r="P38" s="63"/>
    </row>
    <row r="39" spans="1:16">
      <c r="A39" s="66" t="s">
        <v>143</v>
      </c>
      <c r="B39" s="66"/>
      <c r="C39" s="66"/>
      <c r="D39" s="66"/>
      <c r="E39" s="65"/>
      <c r="F39" s="65"/>
      <c r="G39" s="65"/>
      <c r="H39" s="65"/>
      <c r="I39" s="65"/>
      <c r="J39" s="65"/>
      <c r="K39" s="65"/>
      <c r="P39" s="63"/>
    </row>
    <row r="40" spans="1:16">
      <c r="A40" s="66" t="s">
        <v>302</v>
      </c>
      <c r="B40" s="66"/>
      <c r="C40" s="66"/>
      <c r="D40" s="66"/>
      <c r="E40" s="65"/>
      <c r="F40" s="65"/>
      <c r="G40" s="65"/>
      <c r="H40" s="65"/>
      <c r="I40" s="65"/>
      <c r="J40" s="65"/>
      <c r="K40" s="65"/>
    </row>
    <row r="41" spans="1:16">
      <c r="A41" s="64" t="s">
        <v>303</v>
      </c>
      <c r="B41" s="64" t="s">
        <v>429</v>
      </c>
      <c r="C41" s="64">
        <f>SUM(J8:J16)</f>
        <v>0</v>
      </c>
      <c r="D41" s="155">
        <v>100</v>
      </c>
      <c r="E41" s="65">
        <f t="shared" ref="E41:K41" si="19">$C$41*$D$41*E22</f>
        <v>0</v>
      </c>
      <c r="F41" s="65">
        <f t="shared" si="19"/>
        <v>0</v>
      </c>
      <c r="G41" s="65">
        <f t="shared" si="19"/>
        <v>0</v>
      </c>
      <c r="H41" s="65">
        <f t="shared" si="19"/>
        <v>0</v>
      </c>
      <c r="I41" s="65">
        <f t="shared" si="19"/>
        <v>0</v>
      </c>
      <c r="J41" s="65">
        <f t="shared" si="19"/>
        <v>0</v>
      </c>
      <c r="K41" s="65">
        <f t="shared" si="19"/>
        <v>0</v>
      </c>
    </row>
    <row r="42" spans="1:16">
      <c r="A42" s="64" t="s">
        <v>304</v>
      </c>
      <c r="B42" s="64" t="s">
        <v>431</v>
      </c>
      <c r="C42" s="64">
        <f>SUM(M8:M16)</f>
        <v>0</v>
      </c>
      <c r="D42" s="155">
        <v>300</v>
      </c>
      <c r="E42" s="65">
        <f t="shared" ref="E42:K42" si="20">$C$42*$D$42*E22</f>
        <v>0</v>
      </c>
      <c r="F42" s="65">
        <f t="shared" si="20"/>
        <v>0</v>
      </c>
      <c r="G42" s="65">
        <f t="shared" si="20"/>
        <v>0</v>
      </c>
      <c r="H42" s="65">
        <f t="shared" si="20"/>
        <v>0</v>
      </c>
      <c r="I42" s="65">
        <f t="shared" si="20"/>
        <v>0</v>
      </c>
      <c r="J42" s="65">
        <f t="shared" si="20"/>
        <v>0</v>
      </c>
      <c r="K42" s="65">
        <f t="shared" si="20"/>
        <v>0</v>
      </c>
    </row>
    <row r="43" spans="1:16">
      <c r="A43" s="64"/>
      <c r="B43" s="64"/>
      <c r="C43" s="155"/>
      <c r="D43" s="155"/>
      <c r="E43" s="65"/>
      <c r="F43" s="65"/>
      <c r="G43" s="65"/>
      <c r="H43" s="65"/>
      <c r="I43" s="65"/>
      <c r="J43" s="65"/>
      <c r="K43" s="65"/>
    </row>
    <row r="44" spans="1:16">
      <c r="A44" s="64"/>
      <c r="B44" s="64"/>
      <c r="C44" s="155"/>
      <c r="D44" s="155"/>
      <c r="E44" s="65"/>
      <c r="F44" s="65"/>
      <c r="G44" s="65"/>
      <c r="H44" s="65"/>
      <c r="I44" s="65"/>
      <c r="J44" s="65"/>
      <c r="K44" s="65"/>
    </row>
    <row r="45" spans="1:16">
      <c r="A45" s="64"/>
      <c r="B45" s="64"/>
      <c r="C45" s="155"/>
      <c r="D45" s="155"/>
      <c r="E45" s="65"/>
      <c r="F45" s="65"/>
      <c r="G45" s="65"/>
      <c r="H45" s="65"/>
      <c r="I45" s="65"/>
      <c r="J45" s="65"/>
      <c r="K45" s="65"/>
    </row>
    <row r="46" spans="1:16">
      <c r="A46" s="64"/>
      <c r="B46" s="64"/>
      <c r="C46" s="155"/>
      <c r="D46" s="155"/>
      <c r="E46" s="65"/>
      <c r="F46" s="65"/>
      <c r="G46" s="65"/>
      <c r="H46" s="65"/>
      <c r="I46" s="65"/>
      <c r="J46" s="65"/>
      <c r="K46" s="65"/>
    </row>
    <row r="47" spans="1:16">
      <c r="A47" s="66" t="s">
        <v>313</v>
      </c>
      <c r="B47" s="66"/>
      <c r="C47" s="158"/>
      <c r="D47" s="158"/>
      <c r="E47" s="82">
        <f>SUM(E41:E46)</f>
        <v>0</v>
      </c>
      <c r="F47" s="82">
        <f t="shared" ref="F47:K47" si="21">SUM(F41:F46)</f>
        <v>0</v>
      </c>
      <c r="G47" s="82">
        <f t="shared" si="21"/>
        <v>0</v>
      </c>
      <c r="H47" s="82">
        <f t="shared" si="21"/>
        <v>0</v>
      </c>
      <c r="I47" s="82">
        <f t="shared" si="21"/>
        <v>0</v>
      </c>
      <c r="J47" s="82">
        <f t="shared" si="21"/>
        <v>0</v>
      </c>
      <c r="K47" s="82">
        <f t="shared" si="21"/>
        <v>0</v>
      </c>
    </row>
    <row r="48" spans="1:16">
      <c r="A48" s="66"/>
      <c r="B48" s="66"/>
      <c r="C48" s="158"/>
      <c r="D48" s="158"/>
      <c r="E48" s="82"/>
      <c r="F48" s="82"/>
      <c r="G48" s="82"/>
      <c r="H48" s="82"/>
      <c r="I48" s="82"/>
      <c r="J48" s="82"/>
      <c r="K48" s="82"/>
    </row>
    <row r="49" spans="1:12">
      <c r="A49" s="127" t="s">
        <v>305</v>
      </c>
      <c r="B49" s="127"/>
      <c r="C49" s="177"/>
      <c r="D49" s="177"/>
      <c r="E49" s="65"/>
      <c r="F49" s="65"/>
      <c r="G49" s="65"/>
      <c r="H49" s="65"/>
      <c r="I49" s="65"/>
      <c r="J49" s="65"/>
      <c r="K49" s="65"/>
    </row>
    <row r="50" spans="1:12">
      <c r="A50" s="76" t="s">
        <v>710</v>
      </c>
      <c r="B50" s="64" t="s">
        <v>375</v>
      </c>
      <c r="C50" s="177"/>
      <c r="D50" s="178"/>
      <c r="E50" s="65">
        <f t="shared" ref="E50:K50" si="22">$C50*$D50*12*E$22</f>
        <v>0</v>
      </c>
      <c r="F50" s="65">
        <f t="shared" si="22"/>
        <v>0</v>
      </c>
      <c r="G50" s="65">
        <f t="shared" si="22"/>
        <v>0</v>
      </c>
      <c r="H50" s="65">
        <f t="shared" si="22"/>
        <v>0</v>
      </c>
      <c r="I50" s="65">
        <f t="shared" si="22"/>
        <v>0</v>
      </c>
      <c r="J50" s="65">
        <f t="shared" si="22"/>
        <v>0</v>
      </c>
      <c r="K50" s="65">
        <f t="shared" si="22"/>
        <v>0</v>
      </c>
    </row>
    <row r="51" spans="1:12">
      <c r="A51" s="76"/>
      <c r="B51" s="76"/>
      <c r="C51" s="177"/>
      <c r="D51" s="178"/>
      <c r="E51" s="65"/>
      <c r="F51" s="65"/>
      <c r="G51" s="65"/>
      <c r="H51" s="65"/>
      <c r="I51" s="65"/>
      <c r="J51" s="65"/>
      <c r="K51" s="65"/>
    </row>
    <row r="52" spans="1:12">
      <c r="A52" s="66" t="s">
        <v>317</v>
      </c>
      <c r="B52" s="66"/>
      <c r="C52" s="66"/>
      <c r="D52" s="66"/>
      <c r="E52" s="82">
        <f t="shared" ref="E52:K52" si="23">SUM(E50:E51)</f>
        <v>0</v>
      </c>
      <c r="F52" s="82">
        <f t="shared" si="23"/>
        <v>0</v>
      </c>
      <c r="G52" s="82">
        <f t="shared" si="23"/>
        <v>0</v>
      </c>
      <c r="H52" s="82">
        <f t="shared" si="23"/>
        <v>0</v>
      </c>
      <c r="I52" s="82">
        <f t="shared" si="23"/>
        <v>0</v>
      </c>
      <c r="J52" s="82">
        <f t="shared" si="23"/>
        <v>0</v>
      </c>
      <c r="K52" s="82">
        <f t="shared" si="23"/>
        <v>0</v>
      </c>
    </row>
    <row r="53" spans="1:12">
      <c r="A53" s="66" t="s">
        <v>130</v>
      </c>
      <c r="B53" s="66"/>
      <c r="C53" s="66"/>
      <c r="D53" s="66"/>
      <c r="E53" s="82">
        <f t="shared" ref="E53:K53" si="24">E47+E52</f>
        <v>0</v>
      </c>
      <c r="F53" s="82">
        <f t="shared" si="24"/>
        <v>0</v>
      </c>
      <c r="G53" s="82">
        <f t="shared" si="24"/>
        <v>0</v>
      </c>
      <c r="H53" s="82">
        <f t="shared" si="24"/>
        <v>0</v>
      </c>
      <c r="I53" s="82">
        <f t="shared" si="24"/>
        <v>0</v>
      </c>
      <c r="J53" s="82">
        <f t="shared" si="24"/>
        <v>0</v>
      </c>
      <c r="K53" s="82">
        <f t="shared" si="24"/>
        <v>0</v>
      </c>
    </row>
    <row r="54" spans="1:12">
      <c r="A54" s="64"/>
      <c r="B54" s="64"/>
      <c r="C54" s="64"/>
      <c r="D54" s="64"/>
      <c r="E54" s="65"/>
      <c r="F54" s="65"/>
      <c r="G54" s="65"/>
      <c r="H54" s="65"/>
      <c r="I54" s="65"/>
      <c r="J54" s="65"/>
      <c r="K54" s="65"/>
    </row>
    <row r="55" spans="1:12">
      <c r="A55" s="66" t="s">
        <v>308</v>
      </c>
      <c r="B55" s="66"/>
      <c r="C55" s="66"/>
      <c r="D55" s="66"/>
      <c r="E55" s="82">
        <f t="shared" ref="E55:K55" si="25">E37-E53</f>
        <v>0</v>
      </c>
      <c r="F55" s="82">
        <f t="shared" si="25"/>
        <v>0</v>
      </c>
      <c r="G55" s="82">
        <f t="shared" si="25"/>
        <v>0</v>
      </c>
      <c r="H55" s="82">
        <f t="shared" si="25"/>
        <v>0</v>
      </c>
      <c r="I55" s="82">
        <f t="shared" si="25"/>
        <v>0</v>
      </c>
      <c r="J55" s="82">
        <f t="shared" si="25"/>
        <v>0</v>
      </c>
      <c r="K55" s="82">
        <f t="shared" si="25"/>
        <v>0</v>
      </c>
    </row>
    <row r="56" spans="1:12">
      <c r="A56" s="83"/>
      <c r="B56" s="83"/>
      <c r="C56" s="83"/>
      <c r="D56" s="83"/>
      <c r="E56" s="189"/>
      <c r="F56" s="189"/>
      <c r="G56" s="189"/>
      <c r="H56" s="189"/>
      <c r="I56" s="189"/>
      <c r="J56" s="189"/>
      <c r="K56" s="189"/>
    </row>
    <row r="57" spans="1:12">
      <c r="A57" s="63"/>
      <c r="B57" s="63"/>
      <c r="C57" s="83"/>
      <c r="D57" s="83"/>
      <c r="E57" s="189"/>
      <c r="F57" s="189"/>
      <c r="G57" s="189"/>
      <c r="H57" s="189"/>
      <c r="I57" s="189"/>
      <c r="J57" s="189"/>
      <c r="K57" s="189"/>
    </row>
    <row r="58" spans="1:12">
      <c r="A58" s="423" t="s">
        <v>406</v>
      </c>
      <c r="B58" s="423"/>
      <c r="C58" s="423"/>
      <c r="D58" s="423"/>
      <c r="E58" s="423"/>
      <c r="F58" s="423"/>
      <c r="G58" s="423"/>
      <c r="H58" s="423"/>
      <c r="I58" s="423"/>
      <c r="J58" s="423"/>
      <c r="K58" s="423"/>
      <c r="L58" s="423"/>
    </row>
    <row r="61" spans="1:12">
      <c r="A61" t="s">
        <v>522</v>
      </c>
    </row>
    <row r="62" spans="1:12">
      <c r="A62">
        <v>1</v>
      </c>
      <c r="B62" t="s">
        <v>535</v>
      </c>
    </row>
    <row r="63" spans="1:12">
      <c r="A63">
        <v>2</v>
      </c>
      <c r="B63" t="s">
        <v>536</v>
      </c>
    </row>
    <row r="64" spans="1:12">
      <c r="A64">
        <v>3</v>
      </c>
      <c r="B64" s="63" t="s">
        <v>586</v>
      </c>
    </row>
  </sheetData>
  <mergeCells count="4">
    <mergeCell ref="A20:K20"/>
    <mergeCell ref="A3:L3"/>
    <mergeCell ref="A58:L58"/>
    <mergeCell ref="A4:L4"/>
  </mergeCells>
  <pageMargins left="0.7" right="0.7" top="0.75" bottom="0.75" header="0.3" footer="0.3"/>
  <pageSetup paperSize="9" scale="4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2:W285"/>
  <sheetViews>
    <sheetView view="pageBreakPreview" zoomScale="80" zoomScaleSheetLayoutView="80" workbookViewId="0">
      <selection activeCell="C1" sqref="C1"/>
    </sheetView>
  </sheetViews>
  <sheetFormatPr defaultRowHeight="15"/>
  <cols>
    <col min="1" max="1" width="41.140625" bestFit="1" customWidth="1"/>
    <col min="2" max="2" width="9.140625"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24" t="s">
        <v>579</v>
      </c>
      <c r="B2" s="424"/>
      <c r="C2" s="424"/>
      <c r="D2" s="424"/>
      <c r="E2" s="424"/>
      <c r="F2" s="424"/>
      <c r="G2" s="424"/>
      <c r="H2" s="424"/>
      <c r="I2" s="424"/>
    </row>
    <row r="4" spans="1:9">
      <c r="A4" s="63"/>
      <c r="B4" s="63"/>
      <c r="C4" s="63"/>
      <c r="D4" s="63"/>
      <c r="E4" s="63"/>
      <c r="F4" s="63"/>
      <c r="G4" s="63"/>
      <c r="H4" s="63"/>
      <c r="I4" s="63"/>
    </row>
    <row r="5" spans="1:9">
      <c r="A5" s="63"/>
      <c r="B5" s="63"/>
      <c r="C5" s="63"/>
      <c r="D5" s="63"/>
      <c r="E5" s="63"/>
      <c r="F5" s="63"/>
      <c r="G5" s="63"/>
      <c r="H5" s="63"/>
      <c r="I5" s="63"/>
    </row>
    <row r="6" spans="1:9">
      <c r="A6" s="115" t="s">
        <v>128</v>
      </c>
      <c r="B6" s="115"/>
      <c r="C6" s="87" t="s">
        <v>2</v>
      </c>
      <c r="D6" s="87" t="s">
        <v>3</v>
      </c>
      <c r="E6" s="87" t="s">
        <v>4</v>
      </c>
      <c r="F6" s="87" t="s">
        <v>5</v>
      </c>
      <c r="G6" s="87" t="s">
        <v>6</v>
      </c>
      <c r="H6" s="87" t="s">
        <v>169</v>
      </c>
      <c r="I6" s="87" t="s">
        <v>168</v>
      </c>
    </row>
    <row r="7" spans="1:9">
      <c r="A7" s="66" t="s">
        <v>538</v>
      </c>
      <c r="B7" s="64"/>
      <c r="C7" s="64"/>
      <c r="D7" s="64"/>
      <c r="E7" s="64"/>
      <c r="F7" s="64"/>
      <c r="G7" s="64"/>
      <c r="H7" s="64"/>
      <c r="I7" s="64"/>
    </row>
    <row r="8" spans="1:9">
      <c r="A8" s="66" t="s">
        <v>177</v>
      </c>
      <c r="B8" s="130"/>
      <c r="C8" s="176"/>
      <c r="D8" s="176"/>
      <c r="E8" s="176"/>
      <c r="F8" s="176"/>
      <c r="G8" s="176"/>
      <c r="H8" s="176"/>
      <c r="I8" s="176"/>
    </row>
    <row r="9" spans="1:9">
      <c r="A9" s="64" t="str">
        <f>'10.Grain Production details'!A92</f>
        <v>Soybean</v>
      </c>
      <c r="B9" s="130"/>
      <c r="C9" s="176">
        <f>'10.Grain Production details'!B92</f>
        <v>0</v>
      </c>
      <c r="D9" s="176">
        <f>'10.Grain Production details'!C92</f>
        <v>0</v>
      </c>
      <c r="E9" s="176">
        <f>'10.Grain Production details'!D92</f>
        <v>0</v>
      </c>
      <c r="F9" s="176">
        <f>'10.Grain Production details'!E92</f>
        <v>0</v>
      </c>
      <c r="G9" s="176">
        <f>'10.Grain Production details'!F92</f>
        <v>0</v>
      </c>
      <c r="H9" s="176">
        <f>'10.Grain Production details'!G92</f>
        <v>0</v>
      </c>
      <c r="I9" s="176">
        <f>'10.Grain Production details'!H92</f>
        <v>0</v>
      </c>
    </row>
    <row r="10" spans="1:9">
      <c r="A10" s="64" t="str">
        <f>'10.Grain Production details'!A93</f>
        <v>Red Gram/Tur</v>
      </c>
      <c r="B10" s="130"/>
      <c r="C10" s="176">
        <f>'10.Grain Production details'!B93</f>
        <v>0</v>
      </c>
      <c r="D10" s="176">
        <f>'10.Grain Production details'!C93</f>
        <v>0</v>
      </c>
      <c r="E10" s="176">
        <f>'10.Grain Production details'!D93</f>
        <v>0</v>
      </c>
      <c r="F10" s="176">
        <f>'10.Grain Production details'!E93</f>
        <v>0</v>
      </c>
      <c r="G10" s="176">
        <f>'10.Grain Production details'!F93</f>
        <v>0</v>
      </c>
      <c r="H10" s="176">
        <f>'10.Grain Production details'!G93</f>
        <v>0</v>
      </c>
      <c r="I10" s="176">
        <f>'10.Grain Production details'!H93</f>
        <v>0</v>
      </c>
    </row>
    <row r="11" spans="1:9">
      <c r="A11" s="64" t="str">
        <f>'10.Grain Production details'!A94</f>
        <v>Paddy/Rice</v>
      </c>
      <c r="B11" s="130"/>
      <c r="C11" s="176">
        <f>'10.Grain Production details'!B94</f>
        <v>0</v>
      </c>
      <c r="D11" s="176">
        <f>'10.Grain Production details'!C94</f>
        <v>0</v>
      </c>
      <c r="E11" s="176">
        <f>'10.Grain Production details'!D94</f>
        <v>0</v>
      </c>
      <c r="F11" s="176">
        <f>'10.Grain Production details'!E94</f>
        <v>0</v>
      </c>
      <c r="G11" s="176">
        <f>'10.Grain Production details'!F94</f>
        <v>0</v>
      </c>
      <c r="H11" s="176">
        <f>'10.Grain Production details'!G94</f>
        <v>0</v>
      </c>
      <c r="I11" s="176">
        <f>'10.Grain Production details'!H94</f>
        <v>0</v>
      </c>
    </row>
    <row r="12" spans="1:9">
      <c r="A12" s="64" t="str">
        <f>'10.Grain Production details'!A95</f>
        <v>Green Gram/ Moong</v>
      </c>
      <c r="B12" s="130"/>
      <c r="C12" s="176">
        <f>'10.Grain Production details'!B95</f>
        <v>0</v>
      </c>
      <c r="D12" s="176">
        <f>'10.Grain Production details'!C95</f>
        <v>0</v>
      </c>
      <c r="E12" s="176">
        <f>'10.Grain Production details'!D95</f>
        <v>0</v>
      </c>
      <c r="F12" s="176">
        <f>'10.Grain Production details'!E95</f>
        <v>0</v>
      </c>
      <c r="G12" s="176">
        <f>'10.Grain Production details'!F95</f>
        <v>0</v>
      </c>
      <c r="H12" s="176">
        <f>'10.Grain Production details'!G95</f>
        <v>0</v>
      </c>
      <c r="I12" s="176">
        <f>'10.Grain Production details'!H95</f>
        <v>0</v>
      </c>
    </row>
    <row r="13" spans="1:9">
      <c r="A13" s="64" t="str">
        <f>'10.Grain Production details'!A96</f>
        <v>Maize</v>
      </c>
      <c r="B13" s="130"/>
      <c r="C13" s="176">
        <f>'10.Grain Production details'!B96</f>
        <v>0</v>
      </c>
      <c r="D13" s="176">
        <f>'10.Grain Production details'!C96</f>
        <v>0</v>
      </c>
      <c r="E13" s="176">
        <f>'10.Grain Production details'!D96</f>
        <v>0</v>
      </c>
      <c r="F13" s="176">
        <f>'10.Grain Production details'!E96</f>
        <v>0</v>
      </c>
      <c r="G13" s="176">
        <f>'10.Grain Production details'!F96</f>
        <v>0</v>
      </c>
      <c r="H13" s="176">
        <f>'10.Grain Production details'!G96</f>
        <v>0</v>
      </c>
      <c r="I13" s="176">
        <f>'10.Grain Production details'!H96</f>
        <v>0</v>
      </c>
    </row>
    <row r="14" spans="1:9">
      <c r="A14" s="64" t="str">
        <f>'10.Grain Production details'!A97</f>
        <v>Black Gram/Udid</v>
      </c>
      <c r="B14" s="130"/>
      <c r="C14" s="176">
        <f>'10.Grain Production details'!B97</f>
        <v>0</v>
      </c>
      <c r="D14" s="176">
        <f>'10.Grain Production details'!C97</f>
        <v>0</v>
      </c>
      <c r="E14" s="176">
        <f>'10.Grain Production details'!D97</f>
        <v>0</v>
      </c>
      <c r="F14" s="176">
        <f>'10.Grain Production details'!E97</f>
        <v>0</v>
      </c>
      <c r="G14" s="176">
        <f>'10.Grain Production details'!F97</f>
        <v>0</v>
      </c>
      <c r="H14" s="176">
        <f>'10.Grain Production details'!G97</f>
        <v>0</v>
      </c>
      <c r="I14" s="176">
        <f>'10.Grain Production details'!H97</f>
        <v>0</v>
      </c>
    </row>
    <row r="15" spans="1:9">
      <c r="A15" s="64" t="str">
        <f>'10.Grain Production details'!A98</f>
        <v>Bajra</v>
      </c>
      <c r="B15" s="130"/>
      <c r="C15" s="176">
        <f>'10.Grain Production details'!B98</f>
        <v>0</v>
      </c>
      <c r="D15" s="176">
        <f>'10.Grain Production details'!C98</f>
        <v>0</v>
      </c>
      <c r="E15" s="176">
        <f>'10.Grain Production details'!D98</f>
        <v>0</v>
      </c>
      <c r="F15" s="176">
        <f>'10.Grain Production details'!E98</f>
        <v>0</v>
      </c>
      <c r="G15" s="176">
        <f>'10.Grain Production details'!F98</f>
        <v>0</v>
      </c>
      <c r="H15" s="176">
        <f>'10.Grain Production details'!G98</f>
        <v>0</v>
      </c>
      <c r="I15" s="176">
        <f>'10.Grain Production details'!H98</f>
        <v>0</v>
      </c>
    </row>
    <row r="16" spans="1:9">
      <c r="A16" s="64" t="str">
        <f>'10.Grain Production details'!A99</f>
        <v>Jawar</v>
      </c>
      <c r="B16" s="130"/>
      <c r="C16" s="176">
        <f>'10.Grain Production details'!B99</f>
        <v>0</v>
      </c>
      <c r="D16" s="176">
        <f>'10.Grain Production details'!C99</f>
        <v>0</v>
      </c>
      <c r="E16" s="176">
        <f>'10.Grain Production details'!D99</f>
        <v>0</v>
      </c>
      <c r="F16" s="176">
        <f>'10.Grain Production details'!E99</f>
        <v>0</v>
      </c>
      <c r="G16" s="176">
        <f>'10.Grain Production details'!F99</f>
        <v>0</v>
      </c>
      <c r="H16" s="176">
        <f>'10.Grain Production details'!G99</f>
        <v>0</v>
      </c>
      <c r="I16" s="176">
        <f>'10.Grain Production details'!H99</f>
        <v>0</v>
      </c>
    </row>
    <row r="17" spans="1:9">
      <c r="A17" s="66" t="s">
        <v>181</v>
      </c>
      <c r="B17" s="130"/>
      <c r="C17" s="176"/>
      <c r="D17" s="176"/>
      <c r="E17" s="176"/>
      <c r="F17" s="176"/>
      <c r="G17" s="176"/>
      <c r="H17" s="176"/>
      <c r="I17" s="176"/>
    </row>
    <row r="18" spans="1:9">
      <c r="A18" s="64" t="str">
        <f>'10.Grain Production details'!A101</f>
        <v>Wheat</v>
      </c>
      <c r="B18" s="130"/>
      <c r="C18" s="176">
        <f>'10.Grain Production details'!B101</f>
        <v>0</v>
      </c>
      <c r="D18" s="176">
        <f>'10.Grain Production details'!C101</f>
        <v>0</v>
      </c>
      <c r="E18" s="176">
        <f>'10.Grain Production details'!D101</f>
        <v>0</v>
      </c>
      <c r="F18" s="176">
        <f>'10.Grain Production details'!E101</f>
        <v>0</v>
      </c>
      <c r="G18" s="176">
        <f>'10.Grain Production details'!F101</f>
        <v>0</v>
      </c>
      <c r="H18" s="176">
        <f>'10.Grain Production details'!G101</f>
        <v>0</v>
      </c>
      <c r="I18" s="176">
        <f>'10.Grain Production details'!H101</f>
        <v>0</v>
      </c>
    </row>
    <row r="19" spans="1:9">
      <c r="A19" s="64" t="str">
        <f>'10.Grain Production details'!A102</f>
        <v>Bengal Gram/Channa</v>
      </c>
      <c r="B19" s="130"/>
      <c r="C19" s="176">
        <f>'10.Grain Production details'!B102</f>
        <v>0</v>
      </c>
      <c r="D19" s="176">
        <f>'10.Grain Production details'!C102</f>
        <v>0</v>
      </c>
      <c r="E19" s="176">
        <f>'10.Grain Production details'!D102</f>
        <v>0</v>
      </c>
      <c r="F19" s="176">
        <f>'10.Grain Production details'!E102</f>
        <v>0</v>
      </c>
      <c r="G19" s="176">
        <f>'10.Grain Production details'!F102</f>
        <v>0</v>
      </c>
      <c r="H19" s="176">
        <f>'10.Grain Production details'!G102</f>
        <v>0</v>
      </c>
      <c r="I19" s="176">
        <f>'10.Grain Production details'!H102</f>
        <v>0</v>
      </c>
    </row>
    <row r="20" spans="1:9">
      <c r="A20" s="64" t="str">
        <f>'10.Grain Production details'!A103</f>
        <v>Jawar</v>
      </c>
      <c r="B20" s="130"/>
      <c r="C20" s="176">
        <f>'10.Grain Production details'!B103</f>
        <v>0</v>
      </c>
      <c r="D20" s="176">
        <f>'10.Grain Production details'!C103</f>
        <v>0</v>
      </c>
      <c r="E20" s="176">
        <f>'10.Grain Production details'!D103</f>
        <v>0</v>
      </c>
      <c r="F20" s="176">
        <f>'10.Grain Production details'!E103</f>
        <v>0</v>
      </c>
      <c r="G20" s="176">
        <f>'10.Grain Production details'!F103</f>
        <v>0</v>
      </c>
      <c r="H20" s="176">
        <f>'10.Grain Production details'!G103</f>
        <v>0</v>
      </c>
      <c r="I20" s="176">
        <f>'10.Grain Production details'!H103</f>
        <v>0</v>
      </c>
    </row>
    <row r="21" spans="1:9">
      <c r="A21" s="64" t="str">
        <f>'10.Grain Production details'!A104</f>
        <v>Maize</v>
      </c>
      <c r="B21" s="130"/>
      <c r="C21" s="176">
        <f>'10.Grain Production details'!B104</f>
        <v>0</v>
      </c>
      <c r="D21" s="176">
        <f>'10.Grain Production details'!C104</f>
        <v>0</v>
      </c>
      <c r="E21" s="176">
        <f>'10.Grain Production details'!D104</f>
        <v>0</v>
      </c>
      <c r="F21" s="176">
        <f>'10.Grain Production details'!E104</f>
        <v>0</v>
      </c>
      <c r="G21" s="176">
        <f>'10.Grain Production details'!F104</f>
        <v>0</v>
      </c>
      <c r="H21" s="176">
        <f>'10.Grain Production details'!G104</f>
        <v>0</v>
      </c>
      <c r="I21" s="176">
        <f>'10.Grain Production details'!H104</f>
        <v>0</v>
      </c>
    </row>
    <row r="22" spans="1:9">
      <c r="A22" s="64" t="str">
        <f>'10.Grain Production details'!A105</f>
        <v>Safflower</v>
      </c>
      <c r="B22" s="130"/>
      <c r="C22" s="176">
        <f>'10.Grain Production details'!B105</f>
        <v>0</v>
      </c>
      <c r="D22" s="176">
        <f>'10.Grain Production details'!C105</f>
        <v>0</v>
      </c>
      <c r="E22" s="176">
        <f>'10.Grain Production details'!D105</f>
        <v>0</v>
      </c>
      <c r="F22" s="176">
        <f>'10.Grain Production details'!E105</f>
        <v>0</v>
      </c>
      <c r="G22" s="176">
        <f>'10.Grain Production details'!F105</f>
        <v>0</v>
      </c>
      <c r="H22" s="176">
        <f>'10.Grain Production details'!G105</f>
        <v>0</v>
      </c>
      <c r="I22" s="176">
        <f>'10.Grain Production details'!H105</f>
        <v>0</v>
      </c>
    </row>
    <row r="23" spans="1:9">
      <c r="A23" s="64">
        <f>'10.Grain Production details'!A106</f>
        <v>0</v>
      </c>
      <c r="B23" s="130"/>
      <c r="C23" s="176">
        <f>'10.Grain Production details'!B106</f>
        <v>0</v>
      </c>
      <c r="D23" s="176">
        <f>'10.Grain Production details'!C106</f>
        <v>0</v>
      </c>
      <c r="E23" s="176">
        <f>'10.Grain Production details'!D106</f>
        <v>0</v>
      </c>
      <c r="F23" s="176">
        <f>'10.Grain Production details'!E106</f>
        <v>0</v>
      </c>
      <c r="G23" s="176">
        <f>'10.Grain Production details'!F106</f>
        <v>0</v>
      </c>
      <c r="H23" s="176">
        <f>'10.Grain Production details'!G106</f>
        <v>0</v>
      </c>
      <c r="I23" s="176">
        <f>'10.Grain Production details'!H106</f>
        <v>0</v>
      </c>
    </row>
    <row r="24" spans="1:9">
      <c r="A24" s="64">
        <f>'10.Grain Production details'!A107</f>
        <v>0</v>
      </c>
      <c r="B24" s="130"/>
      <c r="C24" s="176">
        <f>'10.Grain Production details'!B107</f>
        <v>0</v>
      </c>
      <c r="D24" s="176">
        <f>'10.Grain Production details'!C107</f>
        <v>0</v>
      </c>
      <c r="E24" s="176">
        <f>'10.Grain Production details'!D107</f>
        <v>0</v>
      </c>
      <c r="F24" s="176">
        <f>'10.Grain Production details'!E107</f>
        <v>0</v>
      </c>
      <c r="G24" s="176">
        <f>'10.Grain Production details'!F107</f>
        <v>0</v>
      </c>
      <c r="H24" s="176">
        <f>'10.Grain Production details'!G107</f>
        <v>0</v>
      </c>
      <c r="I24" s="176">
        <f>'10.Grain Production details'!H107</f>
        <v>0</v>
      </c>
    </row>
    <row r="25" spans="1:9">
      <c r="A25" s="64">
        <f>'10.Grain Production details'!A108</f>
        <v>0</v>
      </c>
      <c r="B25" s="130"/>
      <c r="C25" s="176">
        <f>'10.Grain Production details'!B108</f>
        <v>0</v>
      </c>
      <c r="D25" s="176">
        <f>'10.Grain Production details'!C108</f>
        <v>0</v>
      </c>
      <c r="E25" s="176">
        <f>'10.Grain Production details'!D108</f>
        <v>0</v>
      </c>
      <c r="F25" s="176">
        <f>'10.Grain Production details'!E108</f>
        <v>0</v>
      </c>
      <c r="G25" s="176">
        <f>'10.Grain Production details'!F108</f>
        <v>0</v>
      </c>
      <c r="H25" s="176">
        <f>'10.Grain Production details'!G108</f>
        <v>0</v>
      </c>
      <c r="I25" s="176">
        <f>'10.Grain Production details'!H108</f>
        <v>0</v>
      </c>
    </row>
    <row r="26" spans="1:9">
      <c r="A26" s="66" t="str">
        <f>'10.Grain Production details'!A33</f>
        <v>Summer</v>
      </c>
      <c r="B26" s="130"/>
      <c r="C26" s="176"/>
      <c r="D26" s="176"/>
      <c r="E26" s="176"/>
      <c r="F26" s="176"/>
      <c r="G26" s="176"/>
      <c r="H26" s="176"/>
      <c r="I26" s="176"/>
    </row>
    <row r="27" spans="1:9">
      <c r="A27" s="64" t="str">
        <f>'10.Grain Production details'!A109</f>
        <v>Groundnut</v>
      </c>
      <c r="B27" s="130"/>
      <c r="C27" s="176">
        <f>'10.Grain Production details'!B110</f>
        <v>0</v>
      </c>
      <c r="D27" s="176">
        <f>'10.Grain Production details'!C110</f>
        <v>0</v>
      </c>
      <c r="E27" s="176">
        <f>'10.Grain Production details'!D110</f>
        <v>0</v>
      </c>
      <c r="F27" s="176">
        <f>'10.Grain Production details'!E110</f>
        <v>0</v>
      </c>
      <c r="G27" s="176">
        <f>'10.Grain Production details'!F110</f>
        <v>0</v>
      </c>
      <c r="H27" s="176">
        <f>'10.Grain Production details'!G110</f>
        <v>0</v>
      </c>
      <c r="I27" s="176">
        <f>'10.Grain Production details'!H110</f>
        <v>0</v>
      </c>
    </row>
    <row r="28" spans="1:9">
      <c r="A28" s="64">
        <f>'10.Grain Production details'!A110</f>
        <v>0</v>
      </c>
      <c r="B28" s="130"/>
      <c r="C28" s="176">
        <f>'10.Grain Production details'!B111</f>
        <v>0</v>
      </c>
      <c r="D28" s="176">
        <f>'10.Grain Production details'!C111</f>
        <v>0</v>
      </c>
      <c r="E28" s="176">
        <f>'10.Grain Production details'!D111</f>
        <v>0</v>
      </c>
      <c r="F28" s="176">
        <f>'10.Grain Production details'!E111</f>
        <v>0</v>
      </c>
      <c r="G28" s="176">
        <f>'10.Grain Production details'!F111</f>
        <v>0</v>
      </c>
      <c r="H28" s="176">
        <f>'10.Grain Production details'!G111</f>
        <v>0</v>
      </c>
      <c r="I28" s="176">
        <f>'10.Grain Production details'!H111</f>
        <v>0</v>
      </c>
    </row>
    <row r="29" spans="1:9">
      <c r="A29" s="64">
        <f>'10.Grain Production details'!A111</f>
        <v>0</v>
      </c>
      <c r="B29" s="130"/>
      <c r="C29" s="176">
        <f>'10.Grain Production details'!B112</f>
        <v>0</v>
      </c>
      <c r="D29" s="176">
        <f>'10.Grain Production details'!C112</f>
        <v>0</v>
      </c>
      <c r="E29" s="176">
        <f>'10.Grain Production details'!D112</f>
        <v>0</v>
      </c>
      <c r="F29" s="176">
        <f>'10.Grain Production details'!E112</f>
        <v>0</v>
      </c>
      <c r="G29" s="176">
        <f>'10.Grain Production details'!F112</f>
        <v>0</v>
      </c>
      <c r="H29" s="176">
        <f>'10.Grain Production details'!G112</f>
        <v>0</v>
      </c>
      <c r="I29" s="176">
        <f>'10.Grain Production details'!H112</f>
        <v>0</v>
      </c>
    </row>
    <row r="30" spans="1:9">
      <c r="A30" s="64">
        <f>'10.Grain Production details'!A112</f>
        <v>0</v>
      </c>
      <c r="B30" s="130"/>
      <c r="C30" s="176">
        <f>'10.Grain Production details'!B113</f>
        <v>0</v>
      </c>
      <c r="D30" s="176">
        <f>'10.Grain Production details'!C113</f>
        <v>0</v>
      </c>
      <c r="E30" s="176">
        <f>'10.Grain Production details'!D113</f>
        <v>0</v>
      </c>
      <c r="F30" s="176">
        <f>'10.Grain Production details'!E113</f>
        <v>0</v>
      </c>
      <c r="G30" s="176">
        <f>'10.Grain Production details'!F113</f>
        <v>0</v>
      </c>
      <c r="H30" s="176">
        <f>'10.Grain Production details'!G113</f>
        <v>0</v>
      </c>
      <c r="I30" s="176">
        <f>'10.Grain Production details'!H113</f>
        <v>0</v>
      </c>
    </row>
    <row r="31" spans="1:9">
      <c r="A31" s="64">
        <f>'10.Grain Production details'!A113</f>
        <v>0</v>
      </c>
      <c r="B31" s="130"/>
      <c r="C31" s="176">
        <f>'10.Grain Production details'!C114</f>
        <v>0</v>
      </c>
      <c r="D31" s="176">
        <f>'10.Grain Production details'!D114</f>
        <v>0</v>
      </c>
      <c r="E31" s="176">
        <f>'10.Grain Production details'!E114</f>
        <v>0</v>
      </c>
      <c r="F31" s="176">
        <f>'10.Grain Production details'!F114</f>
        <v>0</v>
      </c>
      <c r="G31" s="176">
        <f>'10.Grain Production details'!G114</f>
        <v>0</v>
      </c>
      <c r="H31" s="176">
        <f>'10.Grain Production details'!H114</f>
        <v>0</v>
      </c>
      <c r="I31" s="176">
        <f>'10.Grain Production details'!I114</f>
        <v>0</v>
      </c>
    </row>
    <row r="32" spans="1:9">
      <c r="A32" s="66" t="str">
        <f>'11.F&amp;V Crop Production details'!A1:H1</f>
        <v>Fruit  &amp; Vegetables Crop Production Details</v>
      </c>
      <c r="B32" s="130"/>
      <c r="C32" s="176"/>
      <c r="D32" s="176"/>
      <c r="E32" s="176"/>
      <c r="F32" s="176"/>
      <c r="G32" s="176"/>
      <c r="H32" s="176"/>
      <c r="I32" s="176"/>
    </row>
    <row r="33" spans="1:9">
      <c r="A33" s="64" t="str">
        <f>'11.F&amp;V Crop Production details'!A102</f>
        <v>Onion</v>
      </c>
      <c r="B33" s="130"/>
      <c r="C33" s="176">
        <f>'11.F&amp;V Crop Production details'!B102</f>
        <v>0</v>
      </c>
      <c r="D33" s="176">
        <f>'11.F&amp;V Crop Production details'!C102</f>
        <v>0</v>
      </c>
      <c r="E33" s="176">
        <f>'11.F&amp;V Crop Production details'!D102</f>
        <v>0</v>
      </c>
      <c r="F33" s="176">
        <f>'11.F&amp;V Crop Production details'!E102</f>
        <v>0</v>
      </c>
      <c r="G33" s="176">
        <f>'11.F&amp;V Crop Production details'!F102</f>
        <v>0</v>
      </c>
      <c r="H33" s="176">
        <f>'11.F&amp;V Crop Production details'!G102</f>
        <v>0</v>
      </c>
      <c r="I33" s="176">
        <f>'11.F&amp;V Crop Production details'!H102</f>
        <v>0</v>
      </c>
    </row>
    <row r="34" spans="1:9">
      <c r="A34" s="64" t="str">
        <f>'11.F&amp;V Crop Production details'!A103</f>
        <v>Tomato</v>
      </c>
      <c r="B34" s="130"/>
      <c r="C34" s="176">
        <f>'11.F&amp;V Crop Production details'!B103</f>
        <v>0</v>
      </c>
      <c r="D34" s="176">
        <f>'11.F&amp;V Crop Production details'!C103</f>
        <v>0</v>
      </c>
      <c r="E34" s="176">
        <f>'11.F&amp;V Crop Production details'!D103</f>
        <v>0</v>
      </c>
      <c r="F34" s="176">
        <f>'11.F&amp;V Crop Production details'!E103</f>
        <v>0</v>
      </c>
      <c r="G34" s="176">
        <f>'11.F&amp;V Crop Production details'!F103</f>
        <v>0</v>
      </c>
      <c r="H34" s="176">
        <f>'11.F&amp;V Crop Production details'!G103</f>
        <v>0</v>
      </c>
      <c r="I34" s="176">
        <f>'11.F&amp;V Crop Production details'!H103</f>
        <v>0</v>
      </c>
    </row>
    <row r="35" spans="1:9">
      <c r="A35" s="64" t="str">
        <f>'11.F&amp;V Crop Production details'!A104</f>
        <v>Okra</v>
      </c>
      <c r="B35" s="130"/>
      <c r="C35" s="176">
        <f>'11.F&amp;V Crop Production details'!B104</f>
        <v>0</v>
      </c>
      <c r="D35" s="176">
        <f>'11.F&amp;V Crop Production details'!C104</f>
        <v>0</v>
      </c>
      <c r="E35" s="176">
        <f>'11.F&amp;V Crop Production details'!D104</f>
        <v>0</v>
      </c>
      <c r="F35" s="176">
        <f>'11.F&amp;V Crop Production details'!E104</f>
        <v>0</v>
      </c>
      <c r="G35" s="176">
        <f>'11.F&amp;V Crop Production details'!F104</f>
        <v>0</v>
      </c>
      <c r="H35" s="176">
        <f>'11.F&amp;V Crop Production details'!G104</f>
        <v>0</v>
      </c>
      <c r="I35" s="176">
        <f>'11.F&amp;V Crop Production details'!H104</f>
        <v>0</v>
      </c>
    </row>
    <row r="36" spans="1:9">
      <c r="A36" s="64" t="str">
        <f>'11.F&amp;V Crop Production details'!A105</f>
        <v>Chilli</v>
      </c>
      <c r="B36" s="130"/>
      <c r="C36" s="176">
        <f>'11.F&amp;V Crop Production details'!B105</f>
        <v>0</v>
      </c>
      <c r="D36" s="176">
        <f>'11.F&amp;V Crop Production details'!C105</f>
        <v>0</v>
      </c>
      <c r="E36" s="176">
        <f>'11.F&amp;V Crop Production details'!D105</f>
        <v>0</v>
      </c>
      <c r="F36" s="176">
        <f>'11.F&amp;V Crop Production details'!E105</f>
        <v>0</v>
      </c>
      <c r="G36" s="176">
        <f>'11.F&amp;V Crop Production details'!F105</f>
        <v>0</v>
      </c>
      <c r="H36" s="176">
        <f>'11.F&amp;V Crop Production details'!G105</f>
        <v>0</v>
      </c>
      <c r="I36" s="176">
        <f>'11.F&amp;V Crop Production details'!H105</f>
        <v>0</v>
      </c>
    </row>
    <row r="37" spans="1:9">
      <c r="A37" s="64" t="str">
        <f>'11.F&amp;V Crop Production details'!A106</f>
        <v>Potato</v>
      </c>
      <c r="B37" s="130"/>
      <c r="C37" s="176">
        <f>'11.F&amp;V Crop Production details'!B106</f>
        <v>0</v>
      </c>
      <c r="D37" s="176">
        <f>'11.F&amp;V Crop Production details'!C106</f>
        <v>0</v>
      </c>
      <c r="E37" s="176">
        <f>'11.F&amp;V Crop Production details'!D106</f>
        <v>0</v>
      </c>
      <c r="F37" s="176">
        <f>'11.F&amp;V Crop Production details'!E106</f>
        <v>0</v>
      </c>
      <c r="G37" s="176">
        <f>'11.F&amp;V Crop Production details'!F106</f>
        <v>0</v>
      </c>
      <c r="H37" s="176">
        <f>'11.F&amp;V Crop Production details'!G106</f>
        <v>0</v>
      </c>
      <c r="I37" s="176">
        <f>'11.F&amp;V Crop Production details'!H106</f>
        <v>0</v>
      </c>
    </row>
    <row r="38" spans="1:9">
      <c r="A38" s="64">
        <f>'11.F&amp;V Crop Production details'!A107</f>
        <v>0</v>
      </c>
      <c r="B38" s="130"/>
      <c r="C38" s="176">
        <f>'11.F&amp;V Crop Production details'!B107</f>
        <v>0</v>
      </c>
      <c r="D38" s="176">
        <f>'11.F&amp;V Crop Production details'!C107</f>
        <v>0</v>
      </c>
      <c r="E38" s="176">
        <f>'11.F&amp;V Crop Production details'!D107</f>
        <v>0</v>
      </c>
      <c r="F38" s="176">
        <f>'11.F&amp;V Crop Production details'!E107</f>
        <v>0</v>
      </c>
      <c r="G38" s="176">
        <f>'11.F&amp;V Crop Production details'!F107</f>
        <v>0</v>
      </c>
      <c r="H38" s="176">
        <f>'11.F&amp;V Crop Production details'!G107</f>
        <v>0</v>
      </c>
      <c r="I38" s="176">
        <f>'11.F&amp;V Crop Production details'!H107</f>
        <v>0</v>
      </c>
    </row>
    <row r="39" spans="1:9">
      <c r="A39" s="64">
        <f>'11.F&amp;V Crop Production details'!A108</f>
        <v>0</v>
      </c>
      <c r="B39" s="130"/>
      <c r="C39" s="176">
        <f>'11.F&amp;V Crop Production details'!B108</f>
        <v>0</v>
      </c>
      <c r="D39" s="176">
        <f>'11.F&amp;V Crop Production details'!C108</f>
        <v>0</v>
      </c>
      <c r="E39" s="176">
        <f>'11.F&amp;V Crop Production details'!D108</f>
        <v>0</v>
      </c>
      <c r="F39" s="176">
        <f>'11.F&amp;V Crop Production details'!E108</f>
        <v>0</v>
      </c>
      <c r="G39" s="176">
        <f>'11.F&amp;V Crop Production details'!F108</f>
        <v>0</v>
      </c>
      <c r="H39" s="176">
        <f>'11.F&amp;V Crop Production details'!G108</f>
        <v>0</v>
      </c>
      <c r="I39" s="176">
        <f>'11.F&amp;V Crop Production details'!H108</f>
        <v>0</v>
      </c>
    </row>
    <row r="40" spans="1:9">
      <c r="A40" s="64">
        <f>'11.F&amp;V Crop Production details'!A109</f>
        <v>0</v>
      </c>
      <c r="B40" s="130"/>
      <c r="C40" s="176">
        <f>'11.F&amp;V Crop Production details'!B109</f>
        <v>0</v>
      </c>
      <c r="D40" s="176">
        <f>'11.F&amp;V Crop Production details'!C109</f>
        <v>0</v>
      </c>
      <c r="E40" s="176">
        <f>'11.F&amp;V Crop Production details'!D109</f>
        <v>0</v>
      </c>
      <c r="F40" s="176">
        <f>'11.F&amp;V Crop Production details'!E109</f>
        <v>0</v>
      </c>
      <c r="G40" s="176">
        <f>'11.F&amp;V Crop Production details'!F109</f>
        <v>0</v>
      </c>
      <c r="H40" s="176">
        <f>'11.F&amp;V Crop Production details'!G109</f>
        <v>0</v>
      </c>
      <c r="I40" s="176">
        <f>'11.F&amp;V Crop Production details'!H109</f>
        <v>0</v>
      </c>
    </row>
    <row r="41" spans="1:9">
      <c r="A41" s="64">
        <f>'11.F&amp;V Crop Production details'!A110</f>
        <v>0</v>
      </c>
      <c r="B41" s="130"/>
      <c r="C41" s="176">
        <f>'11.F&amp;V Crop Production details'!B110</f>
        <v>0</v>
      </c>
      <c r="D41" s="176">
        <f>'11.F&amp;V Crop Production details'!C110</f>
        <v>0</v>
      </c>
      <c r="E41" s="176">
        <f>'11.F&amp;V Crop Production details'!D110</f>
        <v>0</v>
      </c>
      <c r="F41" s="176">
        <f>'11.F&amp;V Crop Production details'!E110</f>
        <v>0</v>
      </c>
      <c r="G41" s="176">
        <f>'11.F&amp;V Crop Production details'!F110</f>
        <v>0</v>
      </c>
      <c r="H41" s="176">
        <f>'11.F&amp;V Crop Production details'!G110</f>
        <v>0</v>
      </c>
      <c r="I41" s="176">
        <f>'11.F&amp;V Crop Production details'!H110</f>
        <v>0</v>
      </c>
    </row>
    <row r="42" spans="1:9">
      <c r="A42" s="64" t="str">
        <f>'11.F&amp;V Crop Production details'!A111</f>
        <v>Onion</v>
      </c>
      <c r="B42" s="130"/>
      <c r="C42" s="176">
        <f>'11.F&amp;V Crop Production details'!B111</f>
        <v>0</v>
      </c>
      <c r="D42" s="176">
        <f>'11.F&amp;V Crop Production details'!C111</f>
        <v>0</v>
      </c>
      <c r="E42" s="176">
        <f>'11.F&amp;V Crop Production details'!D111</f>
        <v>0</v>
      </c>
      <c r="F42" s="176">
        <f>'11.F&amp;V Crop Production details'!E111</f>
        <v>0</v>
      </c>
      <c r="G42" s="176">
        <f>'11.F&amp;V Crop Production details'!F111</f>
        <v>0</v>
      </c>
      <c r="H42" s="176">
        <f>'11.F&amp;V Crop Production details'!G111</f>
        <v>0</v>
      </c>
      <c r="I42" s="176">
        <f>'11.F&amp;V Crop Production details'!H111</f>
        <v>0</v>
      </c>
    </row>
    <row r="43" spans="1:9">
      <c r="A43" s="64" t="str">
        <f>'11.F&amp;V Crop Production details'!A112</f>
        <v>Tomato</v>
      </c>
      <c r="B43" s="130"/>
      <c r="C43" s="176">
        <f>'11.F&amp;V Crop Production details'!B112</f>
        <v>0</v>
      </c>
      <c r="D43" s="176">
        <f>'11.F&amp;V Crop Production details'!C112</f>
        <v>0</v>
      </c>
      <c r="E43" s="176">
        <f>'11.F&amp;V Crop Production details'!D112</f>
        <v>0</v>
      </c>
      <c r="F43" s="176">
        <f>'11.F&amp;V Crop Production details'!E112</f>
        <v>0</v>
      </c>
      <c r="G43" s="176">
        <f>'11.F&amp;V Crop Production details'!F112</f>
        <v>0</v>
      </c>
      <c r="H43" s="176">
        <f>'11.F&amp;V Crop Production details'!G112</f>
        <v>0</v>
      </c>
      <c r="I43" s="176">
        <f>'11.F&amp;V Crop Production details'!H112</f>
        <v>0</v>
      </c>
    </row>
    <row r="44" spans="1:9">
      <c r="A44" s="64" t="str">
        <f>'11.F&amp;V Crop Production details'!A113</f>
        <v>Okra</v>
      </c>
      <c r="B44" s="130"/>
      <c r="C44" s="176">
        <f>'11.F&amp;V Crop Production details'!B113</f>
        <v>0</v>
      </c>
      <c r="D44" s="176">
        <f>'11.F&amp;V Crop Production details'!C113</f>
        <v>0</v>
      </c>
      <c r="E44" s="176">
        <f>'11.F&amp;V Crop Production details'!D113</f>
        <v>0</v>
      </c>
      <c r="F44" s="176">
        <f>'11.F&amp;V Crop Production details'!E113</f>
        <v>0</v>
      </c>
      <c r="G44" s="176">
        <f>'11.F&amp;V Crop Production details'!F113</f>
        <v>0</v>
      </c>
      <c r="H44" s="176">
        <f>'11.F&amp;V Crop Production details'!G113</f>
        <v>0</v>
      </c>
      <c r="I44" s="176">
        <f>'11.F&amp;V Crop Production details'!H113</f>
        <v>0</v>
      </c>
    </row>
    <row r="45" spans="1:9">
      <c r="A45" s="64" t="str">
        <f>'11.F&amp;V Crop Production details'!A114</f>
        <v>Chilli</v>
      </c>
      <c r="B45" s="130"/>
      <c r="C45" s="176">
        <f>'11.F&amp;V Crop Production details'!B114</f>
        <v>0</v>
      </c>
      <c r="D45" s="176">
        <f>'11.F&amp;V Crop Production details'!C114</f>
        <v>0</v>
      </c>
      <c r="E45" s="176">
        <f>'11.F&amp;V Crop Production details'!D114</f>
        <v>0</v>
      </c>
      <c r="F45" s="176">
        <f>'11.F&amp;V Crop Production details'!E114</f>
        <v>0</v>
      </c>
      <c r="G45" s="176">
        <f>'11.F&amp;V Crop Production details'!F114</f>
        <v>0</v>
      </c>
      <c r="H45" s="176">
        <f>'11.F&amp;V Crop Production details'!G114</f>
        <v>0</v>
      </c>
      <c r="I45" s="176">
        <f>'11.F&amp;V Crop Production details'!H114</f>
        <v>0</v>
      </c>
    </row>
    <row r="46" spans="1:9">
      <c r="A46" s="64" t="str">
        <f>'11.F&amp;V Crop Production details'!A115</f>
        <v>Brinjal</v>
      </c>
      <c r="B46" s="130"/>
      <c r="C46" s="176">
        <f>'11.F&amp;V Crop Production details'!B115</f>
        <v>0</v>
      </c>
      <c r="D46" s="176">
        <f>'11.F&amp;V Crop Production details'!C115</f>
        <v>0</v>
      </c>
      <c r="E46" s="176">
        <f>'11.F&amp;V Crop Production details'!D115</f>
        <v>0</v>
      </c>
      <c r="F46" s="176">
        <f>'11.F&amp;V Crop Production details'!E115</f>
        <v>0</v>
      </c>
      <c r="G46" s="176">
        <f>'11.F&amp;V Crop Production details'!F115</f>
        <v>0</v>
      </c>
      <c r="H46" s="176">
        <f>'11.F&amp;V Crop Production details'!G115</f>
        <v>0</v>
      </c>
      <c r="I46" s="176">
        <f>'11.F&amp;V Crop Production details'!H115</f>
        <v>0</v>
      </c>
    </row>
    <row r="47" spans="1:9">
      <c r="A47" s="64">
        <f>'11.F&amp;V Crop Production details'!A116</f>
        <v>0</v>
      </c>
      <c r="B47" s="130"/>
      <c r="C47" s="176">
        <f>'11.F&amp;V Crop Production details'!B116</f>
        <v>0</v>
      </c>
      <c r="D47" s="176">
        <f>'11.F&amp;V Crop Production details'!C116</f>
        <v>0</v>
      </c>
      <c r="E47" s="176">
        <f>'11.F&amp;V Crop Production details'!D116</f>
        <v>0</v>
      </c>
      <c r="F47" s="176">
        <f>'11.F&amp;V Crop Production details'!E116</f>
        <v>0</v>
      </c>
      <c r="G47" s="176">
        <f>'11.F&amp;V Crop Production details'!F116</f>
        <v>0</v>
      </c>
      <c r="H47" s="176">
        <f>'11.F&amp;V Crop Production details'!G116</f>
        <v>0</v>
      </c>
      <c r="I47" s="176">
        <f>'11.F&amp;V Crop Production details'!H116</f>
        <v>0</v>
      </c>
    </row>
    <row r="48" spans="1:9">
      <c r="A48" s="64">
        <f>'11.F&amp;V Crop Production details'!A117</f>
        <v>0</v>
      </c>
      <c r="B48" s="130"/>
      <c r="C48" s="176">
        <f>'11.F&amp;V Crop Production details'!B117</f>
        <v>0</v>
      </c>
      <c r="D48" s="176">
        <f>'11.F&amp;V Crop Production details'!C117</f>
        <v>0</v>
      </c>
      <c r="E48" s="176">
        <f>'11.F&amp;V Crop Production details'!D117</f>
        <v>0</v>
      </c>
      <c r="F48" s="176">
        <f>'11.F&amp;V Crop Production details'!E117</f>
        <v>0</v>
      </c>
      <c r="G48" s="176">
        <f>'11.F&amp;V Crop Production details'!F117</f>
        <v>0</v>
      </c>
      <c r="H48" s="176">
        <f>'11.F&amp;V Crop Production details'!G117</f>
        <v>0</v>
      </c>
      <c r="I48" s="176">
        <f>'11.F&amp;V Crop Production details'!H117</f>
        <v>0</v>
      </c>
    </row>
    <row r="49" spans="1:9">
      <c r="A49" s="64">
        <f>'11.F&amp;V Crop Production details'!A118</f>
        <v>0</v>
      </c>
      <c r="B49" s="130"/>
      <c r="C49" s="176">
        <f>'11.F&amp;V Crop Production details'!B118</f>
        <v>0</v>
      </c>
      <c r="D49" s="176">
        <f>'11.F&amp;V Crop Production details'!C118</f>
        <v>0</v>
      </c>
      <c r="E49" s="176">
        <f>'11.F&amp;V Crop Production details'!D118</f>
        <v>0</v>
      </c>
      <c r="F49" s="176">
        <f>'11.F&amp;V Crop Production details'!E118</f>
        <v>0</v>
      </c>
      <c r="G49" s="176">
        <f>'11.F&amp;V Crop Production details'!F118</f>
        <v>0</v>
      </c>
      <c r="H49" s="176">
        <f>'11.F&amp;V Crop Production details'!G118</f>
        <v>0</v>
      </c>
      <c r="I49" s="176">
        <f>'11.F&amp;V Crop Production details'!H118</f>
        <v>0</v>
      </c>
    </row>
    <row r="50" spans="1:9">
      <c r="A50" s="64">
        <f>'11.F&amp;V Crop Production details'!A119</f>
        <v>0</v>
      </c>
      <c r="B50" s="130"/>
      <c r="C50" s="176">
        <f>'11.F&amp;V Crop Production details'!B119</f>
        <v>0</v>
      </c>
      <c r="D50" s="176">
        <f>'11.F&amp;V Crop Production details'!C119</f>
        <v>0</v>
      </c>
      <c r="E50" s="176">
        <f>'11.F&amp;V Crop Production details'!D119</f>
        <v>0</v>
      </c>
      <c r="F50" s="176">
        <f>'11.F&amp;V Crop Production details'!E119</f>
        <v>0</v>
      </c>
      <c r="G50" s="176">
        <f>'11.F&amp;V Crop Production details'!F119</f>
        <v>0</v>
      </c>
      <c r="H50" s="176">
        <f>'11.F&amp;V Crop Production details'!G119</f>
        <v>0</v>
      </c>
      <c r="I50" s="176">
        <f>'11.F&amp;V Crop Production details'!H119</f>
        <v>0</v>
      </c>
    </row>
    <row r="51" spans="1:9">
      <c r="A51" s="64">
        <f>'11.F&amp;V Crop Production details'!A120</f>
        <v>0</v>
      </c>
      <c r="B51" s="130"/>
      <c r="C51" s="176">
        <f>'11.F&amp;V Crop Production details'!B120</f>
        <v>0</v>
      </c>
      <c r="D51" s="176">
        <f>'11.F&amp;V Crop Production details'!C120</f>
        <v>0</v>
      </c>
      <c r="E51" s="176">
        <f>'11.F&amp;V Crop Production details'!D120</f>
        <v>0</v>
      </c>
      <c r="F51" s="176">
        <f>'11.F&amp;V Crop Production details'!E120</f>
        <v>0</v>
      </c>
      <c r="G51" s="176">
        <f>'11.F&amp;V Crop Production details'!F120</f>
        <v>0</v>
      </c>
      <c r="H51" s="176">
        <f>'11.F&amp;V Crop Production details'!G120</f>
        <v>0</v>
      </c>
      <c r="I51" s="176">
        <f>'11.F&amp;V Crop Production details'!H120</f>
        <v>0</v>
      </c>
    </row>
    <row r="52" spans="1:9">
      <c r="A52" s="64">
        <f>'11.F&amp;V Crop Production details'!A121</f>
        <v>0</v>
      </c>
      <c r="B52" s="130"/>
      <c r="C52" s="176">
        <f>'11.F&amp;V Crop Production details'!B121</f>
        <v>0</v>
      </c>
      <c r="D52" s="176">
        <f>'11.F&amp;V Crop Production details'!C121</f>
        <v>0</v>
      </c>
      <c r="E52" s="176">
        <f>'11.F&amp;V Crop Production details'!D121</f>
        <v>0</v>
      </c>
      <c r="F52" s="176">
        <f>'11.F&amp;V Crop Production details'!E121</f>
        <v>0</v>
      </c>
      <c r="G52" s="176">
        <f>'11.F&amp;V Crop Production details'!F121</f>
        <v>0</v>
      </c>
      <c r="H52" s="176">
        <f>'11.F&amp;V Crop Production details'!G121</f>
        <v>0</v>
      </c>
      <c r="I52" s="176">
        <f>'11.F&amp;V Crop Production details'!H121</f>
        <v>0</v>
      </c>
    </row>
    <row r="53" spans="1:9">
      <c r="A53" s="64">
        <f>'11.F&amp;V Crop Production details'!A122</f>
        <v>0</v>
      </c>
      <c r="B53" s="130"/>
      <c r="C53" s="176">
        <f>'11.F&amp;V Crop Production details'!B122</f>
        <v>0</v>
      </c>
      <c r="D53" s="176">
        <f>'11.F&amp;V Crop Production details'!C122</f>
        <v>0</v>
      </c>
      <c r="E53" s="176">
        <f>'11.F&amp;V Crop Production details'!D122</f>
        <v>0</v>
      </c>
      <c r="F53" s="176">
        <f>'11.F&amp;V Crop Production details'!E122</f>
        <v>0</v>
      </c>
      <c r="G53" s="176">
        <f>'11.F&amp;V Crop Production details'!F122</f>
        <v>0</v>
      </c>
      <c r="H53" s="176">
        <f>'11.F&amp;V Crop Production details'!G122</f>
        <v>0</v>
      </c>
      <c r="I53" s="176">
        <f>'11.F&amp;V Crop Production details'!H122</f>
        <v>0</v>
      </c>
    </row>
    <row r="54" spans="1:9">
      <c r="A54" s="64" t="str">
        <f>'11.F&amp;V Crop Production details'!A123</f>
        <v>Pomegranate</v>
      </c>
      <c r="B54" s="130"/>
      <c r="C54" s="176">
        <f>'11.F&amp;V Crop Production details'!B123</f>
        <v>0</v>
      </c>
      <c r="D54" s="176">
        <f>'11.F&amp;V Crop Production details'!C123</f>
        <v>0</v>
      </c>
      <c r="E54" s="176">
        <f>'11.F&amp;V Crop Production details'!D123</f>
        <v>0</v>
      </c>
      <c r="F54" s="176">
        <f>'11.F&amp;V Crop Production details'!E123</f>
        <v>0</v>
      </c>
      <c r="G54" s="176">
        <f>'11.F&amp;V Crop Production details'!F123</f>
        <v>0</v>
      </c>
      <c r="H54" s="176">
        <f>'11.F&amp;V Crop Production details'!G123</f>
        <v>0</v>
      </c>
      <c r="I54" s="176">
        <f>'11.F&amp;V Crop Production details'!H123</f>
        <v>0</v>
      </c>
    </row>
    <row r="55" spans="1:9">
      <c r="A55" s="64" t="str">
        <f>'11.F&amp;V Crop Production details'!A124</f>
        <v>Custard Apple</v>
      </c>
      <c r="B55" s="130"/>
      <c r="C55" s="176">
        <f>'11.F&amp;V Crop Production details'!B124</f>
        <v>0</v>
      </c>
      <c r="D55" s="176">
        <f>'11.F&amp;V Crop Production details'!C124</f>
        <v>0</v>
      </c>
      <c r="E55" s="176">
        <f>'11.F&amp;V Crop Production details'!D124</f>
        <v>0</v>
      </c>
      <c r="F55" s="176">
        <f>'11.F&amp;V Crop Production details'!E124</f>
        <v>0</v>
      </c>
      <c r="G55" s="176">
        <f>'11.F&amp;V Crop Production details'!F124</f>
        <v>0</v>
      </c>
      <c r="H55" s="176">
        <f>'11.F&amp;V Crop Production details'!G124</f>
        <v>0</v>
      </c>
      <c r="I55" s="176">
        <f>'11.F&amp;V Crop Production details'!H124</f>
        <v>0</v>
      </c>
    </row>
    <row r="56" spans="1:9">
      <c r="A56" s="64" t="str">
        <f>'11.F&amp;V Crop Production details'!A125</f>
        <v>Guava</v>
      </c>
      <c r="B56" s="130"/>
      <c r="C56" s="176">
        <f>'11.F&amp;V Crop Production details'!B125</f>
        <v>0</v>
      </c>
      <c r="D56" s="176">
        <f>'11.F&amp;V Crop Production details'!C125</f>
        <v>0</v>
      </c>
      <c r="E56" s="176">
        <f>'11.F&amp;V Crop Production details'!D125</f>
        <v>0</v>
      </c>
      <c r="F56" s="176">
        <f>'11.F&amp;V Crop Production details'!E125</f>
        <v>0</v>
      </c>
      <c r="G56" s="176">
        <f>'11.F&amp;V Crop Production details'!F125</f>
        <v>0</v>
      </c>
      <c r="H56" s="176">
        <f>'11.F&amp;V Crop Production details'!G125</f>
        <v>0</v>
      </c>
      <c r="I56" s="176">
        <f>'11.F&amp;V Crop Production details'!H125</f>
        <v>0</v>
      </c>
    </row>
    <row r="57" spans="1:9">
      <c r="A57" s="64" t="str">
        <f>'11.F&amp;V Crop Production details'!A126</f>
        <v>Citrus</v>
      </c>
      <c r="B57" s="130"/>
      <c r="C57" s="176">
        <f>'11.F&amp;V Crop Production details'!B126</f>
        <v>0</v>
      </c>
      <c r="D57" s="176">
        <f>'11.F&amp;V Crop Production details'!C126</f>
        <v>0</v>
      </c>
      <c r="E57" s="176">
        <f>'11.F&amp;V Crop Production details'!D126</f>
        <v>0</v>
      </c>
      <c r="F57" s="176">
        <f>'11.F&amp;V Crop Production details'!E126</f>
        <v>0</v>
      </c>
      <c r="G57" s="176">
        <f>'11.F&amp;V Crop Production details'!F126</f>
        <v>0</v>
      </c>
      <c r="H57" s="176">
        <f>'11.F&amp;V Crop Production details'!G126</f>
        <v>0</v>
      </c>
      <c r="I57" s="176">
        <f>'11.F&amp;V Crop Production details'!H126</f>
        <v>0</v>
      </c>
    </row>
    <row r="58" spans="1:9">
      <c r="A58" s="64"/>
      <c r="B58" s="130"/>
      <c r="C58" s="130"/>
      <c r="D58" s="130"/>
      <c r="E58" s="130"/>
      <c r="F58" s="130"/>
      <c r="G58" s="130"/>
      <c r="H58" s="130"/>
      <c r="I58" s="130"/>
    </row>
    <row r="59" spans="1:9">
      <c r="A59" s="66" t="s">
        <v>182</v>
      </c>
      <c r="B59" s="64"/>
      <c r="C59" s="64"/>
      <c r="D59" s="64"/>
      <c r="E59" s="64"/>
      <c r="F59" s="64"/>
      <c r="G59" s="64"/>
      <c r="H59" s="64"/>
      <c r="I59" s="64"/>
    </row>
    <row r="60" spans="1:9" ht="40.5" customHeight="1">
      <c r="A60" s="66" t="s">
        <v>684</v>
      </c>
      <c r="B60" s="275" t="s">
        <v>685</v>
      </c>
      <c r="C60" s="64"/>
      <c r="D60" s="64"/>
      <c r="E60" s="64"/>
      <c r="F60" s="64"/>
      <c r="G60" s="64"/>
      <c r="H60" s="64"/>
      <c r="I60" s="64"/>
    </row>
    <row r="61" spans="1:9">
      <c r="A61" s="66" t="str">
        <f t="shared" ref="A61:A92" si="0">A8</f>
        <v>Kharif Crops</v>
      </c>
      <c r="B61" s="64"/>
      <c r="C61" s="64"/>
      <c r="D61" s="64"/>
      <c r="E61" s="64"/>
      <c r="F61" s="64"/>
      <c r="G61" s="64"/>
      <c r="H61" s="64"/>
      <c r="I61" s="64"/>
    </row>
    <row r="62" spans="1:9">
      <c r="A62" s="64" t="str">
        <f t="shared" si="0"/>
        <v>Soybean</v>
      </c>
      <c r="B62" s="155">
        <v>40</v>
      </c>
      <c r="C62" s="131">
        <f>$B62*C9</f>
        <v>0</v>
      </c>
      <c r="D62" s="131">
        <f>$B62*D9</f>
        <v>0</v>
      </c>
      <c r="E62" s="131">
        <f t="shared" ref="E62:I62" si="1">$B62*E9</f>
        <v>0</v>
      </c>
      <c r="F62" s="131">
        <f t="shared" si="1"/>
        <v>0</v>
      </c>
      <c r="G62" s="131">
        <f t="shared" si="1"/>
        <v>0</v>
      </c>
      <c r="H62" s="131">
        <f t="shared" si="1"/>
        <v>0</v>
      </c>
      <c r="I62" s="131">
        <f t="shared" si="1"/>
        <v>0</v>
      </c>
    </row>
    <row r="63" spans="1:9">
      <c r="A63" s="64" t="str">
        <f t="shared" si="0"/>
        <v>Red Gram/Tur</v>
      </c>
      <c r="B63" s="155">
        <v>5</v>
      </c>
      <c r="C63" s="131">
        <f>$B63*C10</f>
        <v>0</v>
      </c>
      <c r="D63" s="131">
        <f t="shared" ref="D63:I63" si="2">$B$63*D10</f>
        <v>0</v>
      </c>
      <c r="E63" s="131">
        <f t="shared" si="2"/>
        <v>0</v>
      </c>
      <c r="F63" s="131">
        <f t="shared" si="2"/>
        <v>0</v>
      </c>
      <c r="G63" s="131">
        <f t="shared" si="2"/>
        <v>0</v>
      </c>
      <c r="H63" s="131">
        <f t="shared" si="2"/>
        <v>0</v>
      </c>
      <c r="I63" s="131">
        <f t="shared" si="2"/>
        <v>0</v>
      </c>
    </row>
    <row r="64" spans="1:9">
      <c r="A64" s="64" t="str">
        <f t="shared" si="0"/>
        <v>Paddy/Rice</v>
      </c>
      <c r="B64" s="155">
        <v>15</v>
      </c>
      <c r="C64" s="131">
        <f>$B64*C11</f>
        <v>0</v>
      </c>
      <c r="D64" s="131">
        <f t="shared" ref="D64:I64" si="3">$B$64*D11</f>
        <v>0</v>
      </c>
      <c r="E64" s="131">
        <f t="shared" si="3"/>
        <v>0</v>
      </c>
      <c r="F64" s="131">
        <f t="shared" si="3"/>
        <v>0</v>
      </c>
      <c r="G64" s="131">
        <f t="shared" si="3"/>
        <v>0</v>
      </c>
      <c r="H64" s="131">
        <f t="shared" si="3"/>
        <v>0</v>
      </c>
      <c r="I64" s="131">
        <f t="shared" si="3"/>
        <v>0</v>
      </c>
    </row>
    <row r="65" spans="1:9">
      <c r="A65" s="64" t="str">
        <f t="shared" si="0"/>
        <v>Green Gram/ Moong</v>
      </c>
      <c r="B65" s="155">
        <v>15</v>
      </c>
      <c r="C65" s="131">
        <f>$B65*C12</f>
        <v>0</v>
      </c>
      <c r="D65" s="131">
        <f t="shared" ref="D65:I67" si="4">$B65*D12</f>
        <v>0</v>
      </c>
      <c r="E65" s="131">
        <f t="shared" si="4"/>
        <v>0</v>
      </c>
      <c r="F65" s="131">
        <f t="shared" si="4"/>
        <v>0</v>
      </c>
      <c r="G65" s="131">
        <f t="shared" si="4"/>
        <v>0</v>
      </c>
      <c r="H65" s="131">
        <f t="shared" si="4"/>
        <v>0</v>
      </c>
      <c r="I65" s="131">
        <f t="shared" si="4"/>
        <v>0</v>
      </c>
    </row>
    <row r="66" spans="1:9">
      <c r="A66" s="64" t="str">
        <f t="shared" si="0"/>
        <v>Maize</v>
      </c>
      <c r="B66" s="155">
        <v>25</v>
      </c>
      <c r="C66" s="131">
        <f>$B66*C13</f>
        <v>0</v>
      </c>
      <c r="D66" s="131">
        <f t="shared" si="4"/>
        <v>0</v>
      </c>
      <c r="E66" s="131">
        <f t="shared" si="4"/>
        <v>0</v>
      </c>
      <c r="F66" s="131">
        <f t="shared" si="4"/>
        <v>0</v>
      </c>
      <c r="G66" s="131">
        <f t="shared" si="4"/>
        <v>0</v>
      </c>
      <c r="H66" s="131">
        <f t="shared" si="4"/>
        <v>0</v>
      </c>
      <c r="I66" s="131">
        <f t="shared" si="4"/>
        <v>0</v>
      </c>
    </row>
    <row r="67" spans="1:9">
      <c r="A67" s="64" t="str">
        <f t="shared" si="0"/>
        <v>Black Gram/Udid</v>
      </c>
      <c r="B67" s="155">
        <v>15</v>
      </c>
      <c r="C67" s="131">
        <f>$B67*C14</f>
        <v>0</v>
      </c>
      <c r="D67" s="131">
        <f t="shared" si="4"/>
        <v>0</v>
      </c>
      <c r="E67" s="131">
        <f t="shared" si="4"/>
        <v>0</v>
      </c>
      <c r="F67" s="131">
        <f t="shared" si="4"/>
        <v>0</v>
      </c>
      <c r="G67" s="131">
        <f t="shared" si="4"/>
        <v>0</v>
      </c>
      <c r="H67" s="131">
        <f t="shared" si="4"/>
        <v>0</v>
      </c>
      <c r="I67" s="131">
        <f t="shared" si="4"/>
        <v>0</v>
      </c>
    </row>
    <row r="68" spans="1:9">
      <c r="A68" s="64" t="str">
        <f t="shared" si="0"/>
        <v>Bajra</v>
      </c>
      <c r="B68" s="155">
        <v>5</v>
      </c>
      <c r="C68" s="131">
        <f t="shared" ref="C68:I68" si="5">$B68*C15</f>
        <v>0</v>
      </c>
      <c r="D68" s="131">
        <f t="shared" si="5"/>
        <v>0</v>
      </c>
      <c r="E68" s="131">
        <f t="shared" si="5"/>
        <v>0</v>
      </c>
      <c r="F68" s="131">
        <f t="shared" si="5"/>
        <v>0</v>
      </c>
      <c r="G68" s="131">
        <f t="shared" si="5"/>
        <v>0</v>
      </c>
      <c r="H68" s="131">
        <f t="shared" si="5"/>
        <v>0</v>
      </c>
      <c r="I68" s="131">
        <f t="shared" si="5"/>
        <v>0</v>
      </c>
    </row>
    <row r="69" spans="1:9">
      <c r="A69" s="64" t="str">
        <f t="shared" si="0"/>
        <v>Jawar</v>
      </c>
      <c r="B69" s="155">
        <v>5</v>
      </c>
      <c r="C69" s="131">
        <f t="shared" ref="C69:I69" si="6">$B69*C16</f>
        <v>0</v>
      </c>
      <c r="D69" s="131">
        <f t="shared" si="6"/>
        <v>0</v>
      </c>
      <c r="E69" s="131">
        <f t="shared" si="6"/>
        <v>0</v>
      </c>
      <c r="F69" s="131">
        <f t="shared" si="6"/>
        <v>0</v>
      </c>
      <c r="G69" s="131">
        <f t="shared" si="6"/>
        <v>0</v>
      </c>
      <c r="H69" s="131">
        <f t="shared" si="6"/>
        <v>0</v>
      </c>
      <c r="I69" s="131">
        <f t="shared" si="6"/>
        <v>0</v>
      </c>
    </row>
    <row r="70" spans="1:9">
      <c r="A70" s="66" t="str">
        <f t="shared" si="0"/>
        <v>Rabi Crop</v>
      </c>
      <c r="B70" s="155"/>
      <c r="C70" s="131"/>
      <c r="D70" s="131"/>
      <c r="E70" s="131"/>
      <c r="F70" s="131"/>
      <c r="G70" s="131"/>
      <c r="H70" s="131"/>
      <c r="I70" s="131"/>
    </row>
    <row r="71" spans="1:9">
      <c r="A71" s="64" t="str">
        <f t="shared" si="0"/>
        <v>Wheat</v>
      </c>
      <c r="B71" s="155">
        <v>20</v>
      </c>
      <c r="C71" s="131">
        <f t="shared" ref="C71:I71" si="7">$B71*C18</f>
        <v>0</v>
      </c>
      <c r="D71" s="131">
        <f t="shared" si="7"/>
        <v>0</v>
      </c>
      <c r="E71" s="131">
        <f t="shared" si="7"/>
        <v>0</v>
      </c>
      <c r="F71" s="131">
        <f t="shared" si="7"/>
        <v>0</v>
      </c>
      <c r="G71" s="131">
        <f t="shared" si="7"/>
        <v>0</v>
      </c>
      <c r="H71" s="131">
        <f t="shared" si="7"/>
        <v>0</v>
      </c>
      <c r="I71" s="131">
        <f t="shared" si="7"/>
        <v>0</v>
      </c>
    </row>
    <row r="72" spans="1:9">
      <c r="A72" s="64" t="str">
        <f t="shared" si="0"/>
        <v>Bengal Gram/Channa</v>
      </c>
      <c r="B72" s="155">
        <v>25</v>
      </c>
      <c r="C72" s="131">
        <f t="shared" ref="C72:I72" si="8">$B72*C19</f>
        <v>0</v>
      </c>
      <c r="D72" s="131">
        <f t="shared" si="8"/>
        <v>0</v>
      </c>
      <c r="E72" s="131">
        <f t="shared" si="8"/>
        <v>0</v>
      </c>
      <c r="F72" s="131">
        <f t="shared" si="8"/>
        <v>0</v>
      </c>
      <c r="G72" s="131">
        <f t="shared" si="8"/>
        <v>0</v>
      </c>
      <c r="H72" s="131">
        <f t="shared" si="8"/>
        <v>0</v>
      </c>
      <c r="I72" s="131">
        <f t="shared" si="8"/>
        <v>0</v>
      </c>
    </row>
    <row r="73" spans="1:9">
      <c r="A73" s="64" t="str">
        <f t="shared" si="0"/>
        <v>Jawar</v>
      </c>
      <c r="B73" s="155">
        <v>5</v>
      </c>
      <c r="C73" s="131">
        <f t="shared" ref="C73:I73" si="9">$B73*C20</f>
        <v>0</v>
      </c>
      <c r="D73" s="131">
        <f t="shared" si="9"/>
        <v>0</v>
      </c>
      <c r="E73" s="131">
        <f t="shared" si="9"/>
        <v>0</v>
      </c>
      <c r="F73" s="131">
        <f t="shared" si="9"/>
        <v>0</v>
      </c>
      <c r="G73" s="131">
        <f t="shared" si="9"/>
        <v>0</v>
      </c>
      <c r="H73" s="131">
        <f t="shared" si="9"/>
        <v>0</v>
      </c>
      <c r="I73" s="131">
        <f t="shared" si="9"/>
        <v>0</v>
      </c>
    </row>
    <row r="74" spans="1:9">
      <c r="A74" s="64" t="str">
        <f t="shared" si="0"/>
        <v>Maize</v>
      </c>
      <c r="B74" s="155">
        <v>20</v>
      </c>
      <c r="C74" s="131">
        <f t="shared" ref="C74:I74" si="10">$B74*C21</f>
        <v>0</v>
      </c>
      <c r="D74" s="131">
        <f t="shared" si="10"/>
        <v>0</v>
      </c>
      <c r="E74" s="131">
        <f t="shared" si="10"/>
        <v>0</v>
      </c>
      <c r="F74" s="131">
        <f t="shared" si="10"/>
        <v>0</v>
      </c>
      <c r="G74" s="131">
        <f t="shared" si="10"/>
        <v>0</v>
      </c>
      <c r="H74" s="131">
        <f t="shared" si="10"/>
        <v>0</v>
      </c>
      <c r="I74" s="131">
        <f t="shared" si="10"/>
        <v>0</v>
      </c>
    </row>
    <row r="75" spans="1:9">
      <c r="A75" s="64" t="str">
        <f t="shared" si="0"/>
        <v>Safflower</v>
      </c>
      <c r="B75" s="155"/>
      <c r="C75" s="131">
        <f t="shared" ref="C75:I75" si="11">$B75*C22</f>
        <v>0</v>
      </c>
      <c r="D75" s="131">
        <f t="shared" si="11"/>
        <v>0</v>
      </c>
      <c r="E75" s="131">
        <f t="shared" si="11"/>
        <v>0</v>
      </c>
      <c r="F75" s="131">
        <f t="shared" si="11"/>
        <v>0</v>
      </c>
      <c r="G75" s="131">
        <f t="shared" si="11"/>
        <v>0</v>
      </c>
      <c r="H75" s="131">
        <f t="shared" si="11"/>
        <v>0</v>
      </c>
      <c r="I75" s="131">
        <f t="shared" si="11"/>
        <v>0</v>
      </c>
    </row>
    <row r="76" spans="1:9">
      <c r="A76" s="64">
        <f t="shared" si="0"/>
        <v>0</v>
      </c>
      <c r="B76" s="155"/>
      <c r="C76" s="131">
        <f t="shared" ref="C76:I76" si="12">$B76*C23</f>
        <v>0</v>
      </c>
      <c r="D76" s="131">
        <f t="shared" si="12"/>
        <v>0</v>
      </c>
      <c r="E76" s="131">
        <f t="shared" si="12"/>
        <v>0</v>
      </c>
      <c r="F76" s="131">
        <f t="shared" si="12"/>
        <v>0</v>
      </c>
      <c r="G76" s="131">
        <f t="shared" si="12"/>
        <v>0</v>
      </c>
      <c r="H76" s="131">
        <f t="shared" si="12"/>
        <v>0</v>
      </c>
      <c r="I76" s="131">
        <f t="shared" si="12"/>
        <v>0</v>
      </c>
    </row>
    <row r="77" spans="1:9">
      <c r="A77" s="64">
        <f t="shared" si="0"/>
        <v>0</v>
      </c>
      <c r="B77" s="155"/>
      <c r="C77" s="131">
        <f t="shared" ref="C77:I77" si="13">$B77*C24</f>
        <v>0</v>
      </c>
      <c r="D77" s="131">
        <f t="shared" si="13"/>
        <v>0</v>
      </c>
      <c r="E77" s="131">
        <f t="shared" si="13"/>
        <v>0</v>
      </c>
      <c r="F77" s="131">
        <f t="shared" si="13"/>
        <v>0</v>
      </c>
      <c r="G77" s="131">
        <f t="shared" si="13"/>
        <v>0</v>
      </c>
      <c r="H77" s="131">
        <f t="shared" si="13"/>
        <v>0</v>
      </c>
      <c r="I77" s="131">
        <f t="shared" si="13"/>
        <v>0</v>
      </c>
    </row>
    <row r="78" spans="1:9">
      <c r="A78" s="64">
        <f t="shared" si="0"/>
        <v>0</v>
      </c>
      <c r="B78" s="155"/>
      <c r="C78" s="131">
        <f t="shared" ref="C78:I78" si="14">$B78*C25</f>
        <v>0</v>
      </c>
      <c r="D78" s="131">
        <f t="shared" si="14"/>
        <v>0</v>
      </c>
      <c r="E78" s="131">
        <f t="shared" si="14"/>
        <v>0</v>
      </c>
      <c r="F78" s="131">
        <f t="shared" si="14"/>
        <v>0</v>
      </c>
      <c r="G78" s="131">
        <f t="shared" si="14"/>
        <v>0</v>
      </c>
      <c r="H78" s="131">
        <f t="shared" si="14"/>
        <v>0</v>
      </c>
      <c r="I78" s="131">
        <f t="shared" si="14"/>
        <v>0</v>
      </c>
    </row>
    <row r="79" spans="1:9">
      <c r="A79" s="66" t="str">
        <f t="shared" si="0"/>
        <v>Summer</v>
      </c>
      <c r="B79" s="155"/>
      <c r="C79" s="131"/>
      <c r="D79" s="131"/>
      <c r="E79" s="131"/>
      <c r="F79" s="131"/>
      <c r="G79" s="131"/>
      <c r="H79" s="131"/>
      <c r="I79" s="131"/>
    </row>
    <row r="80" spans="1:9">
      <c r="A80" s="64" t="str">
        <f t="shared" si="0"/>
        <v>Groundnut</v>
      </c>
      <c r="B80" s="155"/>
      <c r="C80" s="131">
        <f t="shared" ref="C80:I80" si="15">$B80*C27</f>
        <v>0</v>
      </c>
      <c r="D80" s="131">
        <f t="shared" si="15"/>
        <v>0</v>
      </c>
      <c r="E80" s="131">
        <f t="shared" si="15"/>
        <v>0</v>
      </c>
      <c r="F80" s="131">
        <f t="shared" si="15"/>
        <v>0</v>
      </c>
      <c r="G80" s="131">
        <f t="shared" si="15"/>
        <v>0</v>
      </c>
      <c r="H80" s="131">
        <f t="shared" si="15"/>
        <v>0</v>
      </c>
      <c r="I80" s="131">
        <f t="shared" si="15"/>
        <v>0</v>
      </c>
    </row>
    <row r="81" spans="1:9">
      <c r="A81" s="64">
        <f t="shared" si="0"/>
        <v>0</v>
      </c>
      <c r="B81" s="155"/>
      <c r="C81" s="131">
        <f t="shared" ref="C81:I81" si="16">$B81*C28</f>
        <v>0</v>
      </c>
      <c r="D81" s="131">
        <f t="shared" si="16"/>
        <v>0</v>
      </c>
      <c r="E81" s="131">
        <f t="shared" si="16"/>
        <v>0</v>
      </c>
      <c r="F81" s="131">
        <f t="shared" si="16"/>
        <v>0</v>
      </c>
      <c r="G81" s="131">
        <f t="shared" si="16"/>
        <v>0</v>
      </c>
      <c r="H81" s="131">
        <f t="shared" si="16"/>
        <v>0</v>
      </c>
      <c r="I81" s="131">
        <f t="shared" si="16"/>
        <v>0</v>
      </c>
    </row>
    <row r="82" spans="1:9">
      <c r="A82" s="64">
        <f t="shared" si="0"/>
        <v>0</v>
      </c>
      <c r="B82" s="155"/>
      <c r="C82" s="131">
        <f t="shared" ref="C82:I82" si="17">$B82*C29</f>
        <v>0</v>
      </c>
      <c r="D82" s="131">
        <f t="shared" si="17"/>
        <v>0</v>
      </c>
      <c r="E82" s="131">
        <f t="shared" si="17"/>
        <v>0</v>
      </c>
      <c r="F82" s="131">
        <f t="shared" si="17"/>
        <v>0</v>
      </c>
      <c r="G82" s="131">
        <f t="shared" si="17"/>
        <v>0</v>
      </c>
      <c r="H82" s="131">
        <f t="shared" si="17"/>
        <v>0</v>
      </c>
      <c r="I82" s="131">
        <f t="shared" si="17"/>
        <v>0</v>
      </c>
    </row>
    <row r="83" spans="1:9">
      <c r="A83" s="64">
        <f t="shared" si="0"/>
        <v>0</v>
      </c>
      <c r="B83" s="155"/>
      <c r="C83" s="131">
        <f t="shared" ref="C83:I83" si="18">$B83*C30</f>
        <v>0</v>
      </c>
      <c r="D83" s="131">
        <f t="shared" si="18"/>
        <v>0</v>
      </c>
      <c r="E83" s="131">
        <f t="shared" si="18"/>
        <v>0</v>
      </c>
      <c r="F83" s="131">
        <f t="shared" si="18"/>
        <v>0</v>
      </c>
      <c r="G83" s="131">
        <f t="shared" si="18"/>
        <v>0</v>
      </c>
      <c r="H83" s="131">
        <f t="shared" si="18"/>
        <v>0</v>
      </c>
      <c r="I83" s="131">
        <f t="shared" si="18"/>
        <v>0</v>
      </c>
    </row>
    <row r="84" spans="1:9">
      <c r="A84" s="64">
        <f t="shared" si="0"/>
        <v>0</v>
      </c>
      <c r="B84" s="155"/>
      <c r="C84" s="131">
        <f t="shared" ref="C84:I84" si="19">$B84*C31</f>
        <v>0</v>
      </c>
      <c r="D84" s="131">
        <f t="shared" si="19"/>
        <v>0</v>
      </c>
      <c r="E84" s="131">
        <f t="shared" si="19"/>
        <v>0</v>
      </c>
      <c r="F84" s="131">
        <f t="shared" si="19"/>
        <v>0</v>
      </c>
      <c r="G84" s="131">
        <f t="shared" si="19"/>
        <v>0</v>
      </c>
      <c r="H84" s="131">
        <f t="shared" si="19"/>
        <v>0</v>
      </c>
      <c r="I84" s="131">
        <f t="shared" si="19"/>
        <v>0</v>
      </c>
    </row>
    <row r="85" spans="1:9">
      <c r="A85" s="66" t="str">
        <f t="shared" si="0"/>
        <v>Fruit  &amp; Vegetables Crop Production Details</v>
      </c>
      <c r="B85" s="155"/>
      <c r="C85" s="131"/>
      <c r="D85" s="131"/>
      <c r="E85" s="131"/>
      <c r="F85" s="131"/>
      <c r="G85" s="131"/>
      <c r="H85" s="131"/>
      <c r="I85" s="131"/>
    </row>
    <row r="86" spans="1:9">
      <c r="A86" s="64" t="str">
        <f t="shared" si="0"/>
        <v>Onion</v>
      </c>
      <c r="B86" s="155"/>
      <c r="C86" s="131">
        <f t="shared" ref="C86:I86" si="20">$B86*C33</f>
        <v>0</v>
      </c>
      <c r="D86" s="131">
        <f t="shared" si="20"/>
        <v>0</v>
      </c>
      <c r="E86" s="131">
        <f t="shared" si="20"/>
        <v>0</v>
      </c>
      <c r="F86" s="131">
        <f t="shared" si="20"/>
        <v>0</v>
      </c>
      <c r="G86" s="131">
        <f t="shared" si="20"/>
        <v>0</v>
      </c>
      <c r="H86" s="131">
        <f t="shared" si="20"/>
        <v>0</v>
      </c>
      <c r="I86" s="131">
        <f t="shared" si="20"/>
        <v>0</v>
      </c>
    </row>
    <row r="87" spans="1:9">
      <c r="A87" s="64" t="str">
        <f t="shared" si="0"/>
        <v>Tomato</v>
      </c>
      <c r="B87" s="155"/>
      <c r="C87" s="131">
        <f t="shared" ref="C87:I87" si="21">$B87*C34</f>
        <v>0</v>
      </c>
      <c r="D87" s="131">
        <f t="shared" si="21"/>
        <v>0</v>
      </c>
      <c r="E87" s="131">
        <f t="shared" si="21"/>
        <v>0</v>
      </c>
      <c r="F87" s="131">
        <f t="shared" si="21"/>
        <v>0</v>
      </c>
      <c r="G87" s="131">
        <f t="shared" si="21"/>
        <v>0</v>
      </c>
      <c r="H87" s="131">
        <f t="shared" si="21"/>
        <v>0</v>
      </c>
      <c r="I87" s="131">
        <f t="shared" si="21"/>
        <v>0</v>
      </c>
    </row>
    <row r="88" spans="1:9">
      <c r="A88" s="64" t="str">
        <f t="shared" si="0"/>
        <v>Okra</v>
      </c>
      <c r="B88" s="155"/>
      <c r="C88" s="131">
        <f t="shared" ref="C88:I88" si="22">$B88*C35</f>
        <v>0</v>
      </c>
      <c r="D88" s="131">
        <f t="shared" si="22"/>
        <v>0</v>
      </c>
      <c r="E88" s="131">
        <f t="shared" si="22"/>
        <v>0</v>
      </c>
      <c r="F88" s="131">
        <f t="shared" si="22"/>
        <v>0</v>
      </c>
      <c r="G88" s="131">
        <f t="shared" si="22"/>
        <v>0</v>
      </c>
      <c r="H88" s="131">
        <f t="shared" si="22"/>
        <v>0</v>
      </c>
      <c r="I88" s="131">
        <f t="shared" si="22"/>
        <v>0</v>
      </c>
    </row>
    <row r="89" spans="1:9">
      <c r="A89" s="64" t="str">
        <f t="shared" si="0"/>
        <v>Chilli</v>
      </c>
      <c r="B89" s="155"/>
      <c r="C89" s="131">
        <f t="shared" ref="C89:I89" si="23">$B89*C36</f>
        <v>0</v>
      </c>
      <c r="D89" s="131">
        <f t="shared" si="23"/>
        <v>0</v>
      </c>
      <c r="E89" s="131">
        <f t="shared" si="23"/>
        <v>0</v>
      </c>
      <c r="F89" s="131">
        <f t="shared" si="23"/>
        <v>0</v>
      </c>
      <c r="G89" s="131">
        <f t="shared" si="23"/>
        <v>0</v>
      </c>
      <c r="H89" s="131">
        <f t="shared" si="23"/>
        <v>0</v>
      </c>
      <c r="I89" s="131">
        <f t="shared" si="23"/>
        <v>0</v>
      </c>
    </row>
    <row r="90" spans="1:9">
      <c r="A90" s="64" t="str">
        <f t="shared" si="0"/>
        <v>Potato</v>
      </c>
      <c r="B90" s="155"/>
      <c r="C90" s="131">
        <f t="shared" ref="C90:I90" si="24">$B90*C37</f>
        <v>0</v>
      </c>
      <c r="D90" s="131">
        <f t="shared" si="24"/>
        <v>0</v>
      </c>
      <c r="E90" s="131">
        <f t="shared" si="24"/>
        <v>0</v>
      </c>
      <c r="F90" s="131">
        <f t="shared" si="24"/>
        <v>0</v>
      </c>
      <c r="G90" s="131">
        <f t="shared" si="24"/>
        <v>0</v>
      </c>
      <c r="H90" s="131">
        <f t="shared" si="24"/>
        <v>0</v>
      </c>
      <c r="I90" s="131">
        <f t="shared" si="24"/>
        <v>0</v>
      </c>
    </row>
    <row r="91" spans="1:9">
      <c r="A91" s="64">
        <f t="shared" si="0"/>
        <v>0</v>
      </c>
      <c r="B91" s="155"/>
      <c r="C91" s="131">
        <f t="shared" ref="C91:I91" si="25">$B91*C38</f>
        <v>0</v>
      </c>
      <c r="D91" s="131">
        <f t="shared" si="25"/>
        <v>0</v>
      </c>
      <c r="E91" s="131">
        <f t="shared" si="25"/>
        <v>0</v>
      </c>
      <c r="F91" s="131">
        <f t="shared" si="25"/>
        <v>0</v>
      </c>
      <c r="G91" s="131">
        <f t="shared" si="25"/>
        <v>0</v>
      </c>
      <c r="H91" s="131">
        <f t="shared" si="25"/>
        <v>0</v>
      </c>
      <c r="I91" s="131">
        <f t="shared" si="25"/>
        <v>0</v>
      </c>
    </row>
    <row r="92" spans="1:9">
      <c r="A92" s="64">
        <f t="shared" si="0"/>
        <v>0</v>
      </c>
      <c r="B92" s="155"/>
      <c r="C92" s="131">
        <f t="shared" ref="C92:I92" si="26">$B92*C39</f>
        <v>0</v>
      </c>
      <c r="D92" s="131">
        <f t="shared" si="26"/>
        <v>0</v>
      </c>
      <c r="E92" s="131">
        <f t="shared" si="26"/>
        <v>0</v>
      </c>
      <c r="F92" s="131">
        <f t="shared" si="26"/>
        <v>0</v>
      </c>
      <c r="G92" s="131">
        <f t="shared" si="26"/>
        <v>0</v>
      </c>
      <c r="H92" s="131">
        <f t="shared" si="26"/>
        <v>0</v>
      </c>
      <c r="I92" s="131">
        <f t="shared" si="26"/>
        <v>0</v>
      </c>
    </row>
    <row r="93" spans="1:9">
      <c r="A93" s="64">
        <f t="shared" ref="A93:A110" si="27">A40</f>
        <v>0</v>
      </c>
      <c r="B93" s="155"/>
      <c r="C93" s="131">
        <f t="shared" ref="C93:I93" si="28">$B93*C40</f>
        <v>0</v>
      </c>
      <c r="D93" s="131">
        <f t="shared" si="28"/>
        <v>0</v>
      </c>
      <c r="E93" s="131">
        <f t="shared" si="28"/>
        <v>0</v>
      </c>
      <c r="F93" s="131">
        <f t="shared" si="28"/>
        <v>0</v>
      </c>
      <c r="G93" s="131">
        <f t="shared" si="28"/>
        <v>0</v>
      </c>
      <c r="H93" s="131">
        <f t="shared" si="28"/>
        <v>0</v>
      </c>
      <c r="I93" s="131">
        <f t="shared" si="28"/>
        <v>0</v>
      </c>
    </row>
    <row r="94" spans="1:9">
      <c r="A94" s="64">
        <f t="shared" si="27"/>
        <v>0</v>
      </c>
      <c r="B94" s="155"/>
      <c r="C94" s="131">
        <f t="shared" ref="C94:I94" si="29">$B94*C41</f>
        <v>0</v>
      </c>
      <c r="D94" s="131">
        <f t="shared" si="29"/>
        <v>0</v>
      </c>
      <c r="E94" s="131">
        <f t="shared" si="29"/>
        <v>0</v>
      </c>
      <c r="F94" s="131">
        <f t="shared" si="29"/>
        <v>0</v>
      </c>
      <c r="G94" s="131">
        <f t="shared" si="29"/>
        <v>0</v>
      </c>
      <c r="H94" s="131">
        <f t="shared" si="29"/>
        <v>0</v>
      </c>
      <c r="I94" s="131">
        <f t="shared" si="29"/>
        <v>0</v>
      </c>
    </row>
    <row r="95" spans="1:9">
      <c r="A95" s="64" t="str">
        <f t="shared" si="27"/>
        <v>Onion</v>
      </c>
      <c r="B95" s="155"/>
      <c r="C95" s="131">
        <f t="shared" ref="C95:I95" si="30">$B95*C42</f>
        <v>0</v>
      </c>
      <c r="D95" s="131">
        <f t="shared" si="30"/>
        <v>0</v>
      </c>
      <c r="E95" s="131">
        <f t="shared" si="30"/>
        <v>0</v>
      </c>
      <c r="F95" s="131">
        <f t="shared" si="30"/>
        <v>0</v>
      </c>
      <c r="G95" s="131">
        <f t="shared" si="30"/>
        <v>0</v>
      </c>
      <c r="H95" s="131">
        <f t="shared" si="30"/>
        <v>0</v>
      </c>
      <c r="I95" s="131">
        <f t="shared" si="30"/>
        <v>0</v>
      </c>
    </row>
    <row r="96" spans="1:9">
      <c r="A96" s="64" t="str">
        <f t="shared" si="27"/>
        <v>Tomato</v>
      </c>
      <c r="B96" s="155"/>
      <c r="C96" s="131">
        <f t="shared" ref="C96:I96" si="31">$B96*C43</f>
        <v>0</v>
      </c>
      <c r="D96" s="131">
        <f t="shared" si="31"/>
        <v>0</v>
      </c>
      <c r="E96" s="131">
        <f t="shared" si="31"/>
        <v>0</v>
      </c>
      <c r="F96" s="131">
        <f t="shared" si="31"/>
        <v>0</v>
      </c>
      <c r="G96" s="131">
        <f t="shared" si="31"/>
        <v>0</v>
      </c>
      <c r="H96" s="131">
        <f t="shared" si="31"/>
        <v>0</v>
      </c>
      <c r="I96" s="131">
        <f t="shared" si="31"/>
        <v>0</v>
      </c>
    </row>
    <row r="97" spans="1:9">
      <c r="A97" s="64" t="str">
        <f t="shared" si="27"/>
        <v>Okra</v>
      </c>
      <c r="B97" s="155"/>
      <c r="C97" s="131">
        <f t="shared" ref="C97:I97" si="32">$B97*C44</f>
        <v>0</v>
      </c>
      <c r="D97" s="131">
        <f t="shared" si="32"/>
        <v>0</v>
      </c>
      <c r="E97" s="131">
        <f t="shared" si="32"/>
        <v>0</v>
      </c>
      <c r="F97" s="131">
        <f t="shared" si="32"/>
        <v>0</v>
      </c>
      <c r="G97" s="131">
        <f t="shared" si="32"/>
        <v>0</v>
      </c>
      <c r="H97" s="131">
        <f t="shared" si="32"/>
        <v>0</v>
      </c>
      <c r="I97" s="131">
        <f t="shared" si="32"/>
        <v>0</v>
      </c>
    </row>
    <row r="98" spans="1:9">
      <c r="A98" s="64" t="str">
        <f t="shared" si="27"/>
        <v>Chilli</v>
      </c>
      <c r="B98" s="155"/>
      <c r="C98" s="131">
        <f t="shared" ref="C98:I98" si="33">$B98*C45</f>
        <v>0</v>
      </c>
      <c r="D98" s="131">
        <f t="shared" si="33"/>
        <v>0</v>
      </c>
      <c r="E98" s="131">
        <f t="shared" si="33"/>
        <v>0</v>
      </c>
      <c r="F98" s="131">
        <f t="shared" si="33"/>
        <v>0</v>
      </c>
      <c r="G98" s="131">
        <f t="shared" si="33"/>
        <v>0</v>
      </c>
      <c r="H98" s="131">
        <f t="shared" si="33"/>
        <v>0</v>
      </c>
      <c r="I98" s="131">
        <f t="shared" si="33"/>
        <v>0</v>
      </c>
    </row>
    <row r="99" spans="1:9">
      <c r="A99" s="64" t="str">
        <f t="shared" si="27"/>
        <v>Brinjal</v>
      </c>
      <c r="B99" s="155"/>
      <c r="C99" s="131">
        <f t="shared" ref="C99:I99" si="34">$B99*C46</f>
        <v>0</v>
      </c>
      <c r="D99" s="131">
        <f t="shared" si="34"/>
        <v>0</v>
      </c>
      <c r="E99" s="131">
        <f t="shared" si="34"/>
        <v>0</v>
      </c>
      <c r="F99" s="131">
        <f t="shared" si="34"/>
        <v>0</v>
      </c>
      <c r="G99" s="131">
        <f t="shared" si="34"/>
        <v>0</v>
      </c>
      <c r="H99" s="131">
        <f t="shared" si="34"/>
        <v>0</v>
      </c>
      <c r="I99" s="131">
        <f t="shared" si="34"/>
        <v>0</v>
      </c>
    </row>
    <row r="100" spans="1:9">
      <c r="A100" s="64">
        <f t="shared" si="27"/>
        <v>0</v>
      </c>
      <c r="B100" s="155"/>
      <c r="C100" s="131">
        <f t="shared" ref="C100:I100" si="35">$B100*C47</f>
        <v>0</v>
      </c>
      <c r="D100" s="131">
        <f t="shared" si="35"/>
        <v>0</v>
      </c>
      <c r="E100" s="131">
        <f t="shared" si="35"/>
        <v>0</v>
      </c>
      <c r="F100" s="131">
        <f t="shared" si="35"/>
        <v>0</v>
      </c>
      <c r="G100" s="131">
        <f t="shared" si="35"/>
        <v>0</v>
      </c>
      <c r="H100" s="131">
        <f t="shared" si="35"/>
        <v>0</v>
      </c>
      <c r="I100" s="131">
        <f t="shared" si="35"/>
        <v>0</v>
      </c>
    </row>
    <row r="101" spans="1:9">
      <c r="A101" s="64">
        <f t="shared" si="27"/>
        <v>0</v>
      </c>
      <c r="B101" s="155"/>
      <c r="C101" s="131">
        <f t="shared" ref="C101:I101" si="36">$B101*C48</f>
        <v>0</v>
      </c>
      <c r="D101" s="131">
        <f t="shared" si="36"/>
        <v>0</v>
      </c>
      <c r="E101" s="131">
        <f t="shared" si="36"/>
        <v>0</v>
      </c>
      <c r="F101" s="131">
        <f t="shared" si="36"/>
        <v>0</v>
      </c>
      <c r="G101" s="131">
        <f t="shared" si="36"/>
        <v>0</v>
      </c>
      <c r="H101" s="131">
        <f t="shared" si="36"/>
        <v>0</v>
      </c>
      <c r="I101" s="131">
        <f t="shared" si="36"/>
        <v>0</v>
      </c>
    </row>
    <row r="102" spans="1:9">
      <c r="A102" s="64">
        <f t="shared" si="27"/>
        <v>0</v>
      </c>
      <c r="B102" s="155"/>
      <c r="C102" s="131">
        <f t="shared" ref="C102:I102" si="37">$B102*C49</f>
        <v>0</v>
      </c>
      <c r="D102" s="131">
        <f t="shared" si="37"/>
        <v>0</v>
      </c>
      <c r="E102" s="131">
        <f t="shared" si="37"/>
        <v>0</v>
      </c>
      <c r="F102" s="131">
        <f t="shared" si="37"/>
        <v>0</v>
      </c>
      <c r="G102" s="131">
        <f t="shared" si="37"/>
        <v>0</v>
      </c>
      <c r="H102" s="131">
        <f t="shared" si="37"/>
        <v>0</v>
      </c>
      <c r="I102" s="131">
        <f t="shared" si="37"/>
        <v>0</v>
      </c>
    </row>
    <row r="103" spans="1:9">
      <c r="A103" s="64">
        <f t="shared" si="27"/>
        <v>0</v>
      </c>
      <c r="B103" s="155"/>
      <c r="C103" s="131">
        <f t="shared" ref="C103:I103" si="38">$B103*C50</f>
        <v>0</v>
      </c>
      <c r="D103" s="131">
        <f t="shared" si="38"/>
        <v>0</v>
      </c>
      <c r="E103" s="131">
        <f t="shared" si="38"/>
        <v>0</v>
      </c>
      <c r="F103" s="131">
        <f t="shared" si="38"/>
        <v>0</v>
      </c>
      <c r="G103" s="131">
        <f t="shared" si="38"/>
        <v>0</v>
      </c>
      <c r="H103" s="131">
        <f t="shared" si="38"/>
        <v>0</v>
      </c>
      <c r="I103" s="131">
        <f t="shared" si="38"/>
        <v>0</v>
      </c>
    </row>
    <row r="104" spans="1:9">
      <c r="A104" s="64">
        <f t="shared" si="27"/>
        <v>0</v>
      </c>
      <c r="B104" s="155"/>
      <c r="C104" s="131">
        <f t="shared" ref="C104:I104" si="39">$B104*C51</f>
        <v>0</v>
      </c>
      <c r="D104" s="131">
        <f t="shared" si="39"/>
        <v>0</v>
      </c>
      <c r="E104" s="131">
        <f t="shared" si="39"/>
        <v>0</v>
      </c>
      <c r="F104" s="131">
        <f t="shared" si="39"/>
        <v>0</v>
      </c>
      <c r="G104" s="131">
        <f t="shared" si="39"/>
        <v>0</v>
      </c>
      <c r="H104" s="131">
        <f t="shared" si="39"/>
        <v>0</v>
      </c>
      <c r="I104" s="131">
        <f t="shared" si="39"/>
        <v>0</v>
      </c>
    </row>
    <row r="105" spans="1:9">
      <c r="A105" s="64">
        <f t="shared" si="27"/>
        <v>0</v>
      </c>
      <c r="B105" s="155"/>
      <c r="C105" s="131">
        <f t="shared" ref="C105:I105" si="40">$B105*C52</f>
        <v>0</v>
      </c>
      <c r="D105" s="131">
        <f t="shared" si="40"/>
        <v>0</v>
      </c>
      <c r="E105" s="131">
        <f t="shared" si="40"/>
        <v>0</v>
      </c>
      <c r="F105" s="131">
        <f t="shared" si="40"/>
        <v>0</v>
      </c>
      <c r="G105" s="131">
        <f t="shared" si="40"/>
        <v>0</v>
      </c>
      <c r="H105" s="131">
        <f t="shared" si="40"/>
        <v>0</v>
      </c>
      <c r="I105" s="131">
        <f t="shared" si="40"/>
        <v>0</v>
      </c>
    </row>
    <row r="106" spans="1:9">
      <c r="A106" s="64">
        <f t="shared" si="27"/>
        <v>0</v>
      </c>
      <c r="B106" s="155"/>
      <c r="C106" s="131">
        <f t="shared" ref="C106:I106" si="41">$B106*C53</f>
        <v>0</v>
      </c>
      <c r="D106" s="131">
        <f t="shared" si="41"/>
        <v>0</v>
      </c>
      <c r="E106" s="131">
        <f t="shared" si="41"/>
        <v>0</v>
      </c>
      <c r="F106" s="131">
        <f t="shared" si="41"/>
        <v>0</v>
      </c>
      <c r="G106" s="131">
        <f t="shared" si="41"/>
        <v>0</v>
      </c>
      <c r="H106" s="131">
        <f t="shared" si="41"/>
        <v>0</v>
      </c>
      <c r="I106" s="131">
        <f t="shared" si="41"/>
        <v>0</v>
      </c>
    </row>
    <row r="107" spans="1:9">
      <c r="A107" s="64" t="str">
        <f t="shared" si="27"/>
        <v>Pomegranate</v>
      </c>
      <c r="B107" s="155"/>
      <c r="C107" s="131">
        <f t="shared" ref="C107:I107" si="42">$B107*C54</f>
        <v>0</v>
      </c>
      <c r="D107" s="131">
        <f t="shared" si="42"/>
        <v>0</v>
      </c>
      <c r="E107" s="131">
        <f t="shared" si="42"/>
        <v>0</v>
      </c>
      <c r="F107" s="131">
        <f t="shared" si="42"/>
        <v>0</v>
      </c>
      <c r="G107" s="131">
        <f t="shared" si="42"/>
        <v>0</v>
      </c>
      <c r="H107" s="131">
        <f t="shared" si="42"/>
        <v>0</v>
      </c>
      <c r="I107" s="131">
        <f t="shared" si="42"/>
        <v>0</v>
      </c>
    </row>
    <row r="108" spans="1:9">
      <c r="A108" s="64" t="str">
        <f t="shared" si="27"/>
        <v>Custard Apple</v>
      </c>
      <c r="B108" s="155"/>
      <c r="C108" s="131">
        <f t="shared" ref="C108:I108" si="43">$B108*C55</f>
        <v>0</v>
      </c>
      <c r="D108" s="131">
        <f t="shared" si="43"/>
        <v>0</v>
      </c>
      <c r="E108" s="131">
        <f t="shared" si="43"/>
        <v>0</v>
      </c>
      <c r="F108" s="131">
        <f t="shared" si="43"/>
        <v>0</v>
      </c>
      <c r="G108" s="131">
        <f t="shared" si="43"/>
        <v>0</v>
      </c>
      <c r="H108" s="131">
        <f t="shared" si="43"/>
        <v>0</v>
      </c>
      <c r="I108" s="131">
        <f t="shared" si="43"/>
        <v>0</v>
      </c>
    </row>
    <row r="109" spans="1:9">
      <c r="A109" s="64" t="str">
        <f t="shared" si="27"/>
        <v>Guava</v>
      </c>
      <c r="B109" s="155"/>
      <c r="C109" s="131">
        <f t="shared" ref="C109:I109" si="44">$B109*C56</f>
        <v>0</v>
      </c>
      <c r="D109" s="131">
        <f t="shared" si="44"/>
        <v>0</v>
      </c>
      <c r="E109" s="131">
        <f t="shared" si="44"/>
        <v>0</v>
      </c>
      <c r="F109" s="131">
        <f t="shared" si="44"/>
        <v>0</v>
      </c>
      <c r="G109" s="131">
        <f t="shared" si="44"/>
        <v>0</v>
      </c>
      <c r="H109" s="131">
        <f t="shared" si="44"/>
        <v>0</v>
      </c>
      <c r="I109" s="131">
        <f t="shared" si="44"/>
        <v>0</v>
      </c>
    </row>
    <row r="110" spans="1:9">
      <c r="A110" s="64" t="str">
        <f t="shared" si="27"/>
        <v>Citrus</v>
      </c>
      <c r="B110" s="155"/>
      <c r="C110" s="131">
        <f t="shared" ref="C110:I110" si="45">$B110*C57</f>
        <v>0</v>
      </c>
      <c r="D110" s="131">
        <f t="shared" si="45"/>
        <v>0</v>
      </c>
      <c r="E110" s="131">
        <f t="shared" si="45"/>
        <v>0</v>
      </c>
      <c r="F110" s="131">
        <f t="shared" si="45"/>
        <v>0</v>
      </c>
      <c r="G110" s="131">
        <f t="shared" si="45"/>
        <v>0</v>
      </c>
      <c r="H110" s="131">
        <f t="shared" si="45"/>
        <v>0</v>
      </c>
      <c r="I110" s="131">
        <f t="shared" si="45"/>
        <v>0</v>
      </c>
    </row>
    <row r="111" spans="1:9">
      <c r="A111" s="64"/>
      <c r="B111" s="155"/>
      <c r="C111" s="131"/>
      <c r="D111" s="131"/>
      <c r="E111" s="131"/>
      <c r="F111" s="131"/>
      <c r="G111" s="131"/>
      <c r="H111" s="131"/>
      <c r="I111" s="131"/>
    </row>
    <row r="112" spans="1:9">
      <c r="A112" s="64"/>
      <c r="B112" s="155"/>
      <c r="C112" s="131"/>
      <c r="D112" s="131"/>
      <c r="E112" s="131"/>
      <c r="F112" s="131"/>
      <c r="G112" s="131"/>
      <c r="H112" s="131"/>
      <c r="I112" s="131"/>
    </row>
    <row r="113" spans="1:23">
      <c r="A113" s="66" t="s">
        <v>687</v>
      </c>
      <c r="B113" s="64" t="s">
        <v>686</v>
      </c>
      <c r="C113" s="64"/>
      <c r="D113" s="64"/>
      <c r="E113" s="64"/>
      <c r="F113" s="64"/>
      <c r="G113" s="64"/>
      <c r="H113" s="64"/>
      <c r="I113" s="64"/>
    </row>
    <row r="114" spans="1:23">
      <c r="A114" s="64" t="s">
        <v>392</v>
      </c>
      <c r="B114" s="155">
        <v>100</v>
      </c>
      <c r="C114" s="131">
        <f>SUM(C62:C110)*$B$114</f>
        <v>0</v>
      </c>
      <c r="D114" s="131">
        <f t="shared" ref="D114:I114" si="46">SUM(D62:D110)*$B$114</f>
        <v>0</v>
      </c>
      <c r="E114" s="131">
        <f t="shared" si="46"/>
        <v>0</v>
      </c>
      <c r="F114" s="131">
        <f t="shared" si="46"/>
        <v>0</v>
      </c>
      <c r="G114" s="131">
        <f t="shared" si="46"/>
        <v>0</v>
      </c>
      <c r="H114" s="131">
        <f t="shared" si="46"/>
        <v>0</v>
      </c>
      <c r="I114" s="131">
        <f t="shared" si="46"/>
        <v>0</v>
      </c>
    </row>
    <row r="115" spans="1:23">
      <c r="A115" s="64" t="s">
        <v>178</v>
      </c>
      <c r="B115" s="155">
        <v>30</v>
      </c>
      <c r="C115" s="131">
        <f>SUM(C62:C110)*$B$115</f>
        <v>0</v>
      </c>
      <c r="D115" s="131">
        <f t="shared" ref="D115:I115" si="47">SUM(D62:D110)*$B$115</f>
        <v>0</v>
      </c>
      <c r="E115" s="131">
        <f t="shared" si="47"/>
        <v>0</v>
      </c>
      <c r="F115" s="131">
        <f t="shared" si="47"/>
        <v>0</v>
      </c>
      <c r="G115" s="131">
        <f t="shared" si="47"/>
        <v>0</v>
      </c>
      <c r="H115" s="131">
        <f t="shared" si="47"/>
        <v>0</v>
      </c>
      <c r="I115" s="131">
        <f t="shared" si="47"/>
        <v>0</v>
      </c>
    </row>
    <row r="116" spans="1:23">
      <c r="A116" s="64" t="s">
        <v>180</v>
      </c>
      <c r="B116" s="155">
        <v>30</v>
      </c>
      <c r="C116" s="131">
        <f>SUM(C62:C110)*$B$116</f>
        <v>0</v>
      </c>
      <c r="D116" s="131">
        <f t="shared" ref="D116:I116" si="48">SUM(D62:D110)*$B$116</f>
        <v>0</v>
      </c>
      <c r="E116" s="131">
        <f t="shared" si="48"/>
        <v>0</v>
      </c>
      <c r="F116" s="131">
        <f t="shared" si="48"/>
        <v>0</v>
      </c>
      <c r="G116" s="131">
        <f t="shared" si="48"/>
        <v>0</v>
      </c>
      <c r="H116" s="131">
        <f t="shared" si="48"/>
        <v>0</v>
      </c>
      <c r="I116" s="131">
        <f t="shared" si="48"/>
        <v>0</v>
      </c>
    </row>
    <row r="117" spans="1:23">
      <c r="A117" s="66" t="s">
        <v>688</v>
      </c>
      <c r="B117" s="155"/>
      <c r="C117" s="64"/>
      <c r="D117" s="64"/>
      <c r="E117" s="64"/>
      <c r="F117" s="64"/>
      <c r="G117" s="64"/>
      <c r="H117" s="64"/>
      <c r="I117" s="64"/>
    </row>
    <row r="118" spans="1:23">
      <c r="A118" s="64" t="s">
        <v>183</v>
      </c>
      <c r="B118" s="155">
        <v>0.2</v>
      </c>
      <c r="C118" s="131">
        <f>SUM(C62:C110)*$B$118</f>
        <v>0</v>
      </c>
      <c r="D118" s="131">
        <f t="shared" ref="D118:I118" si="49">SUM(D62:D110)*$B$118</f>
        <v>0</v>
      </c>
      <c r="E118" s="131">
        <f t="shared" si="49"/>
        <v>0</v>
      </c>
      <c r="F118" s="131">
        <f t="shared" si="49"/>
        <v>0</v>
      </c>
      <c r="G118" s="131">
        <f t="shared" si="49"/>
        <v>0</v>
      </c>
      <c r="H118" s="131">
        <f t="shared" si="49"/>
        <v>0</v>
      </c>
      <c r="I118" s="131">
        <f t="shared" si="49"/>
        <v>0</v>
      </c>
    </row>
    <row r="119" spans="1:23">
      <c r="A119" s="64" t="s">
        <v>184</v>
      </c>
      <c r="B119" s="155">
        <v>0.5</v>
      </c>
      <c r="C119" s="131">
        <f>SUM(C62:C110)*$B$119</f>
        <v>0</v>
      </c>
      <c r="D119" s="131">
        <f t="shared" ref="D119:I119" si="50">SUM(D62:D110)*$B$119</f>
        <v>0</v>
      </c>
      <c r="E119" s="131">
        <f t="shared" si="50"/>
        <v>0</v>
      </c>
      <c r="F119" s="131">
        <f t="shared" si="50"/>
        <v>0</v>
      </c>
      <c r="G119" s="131">
        <f t="shared" si="50"/>
        <v>0</v>
      </c>
      <c r="H119" s="131">
        <f t="shared" si="50"/>
        <v>0</v>
      </c>
      <c r="I119" s="131">
        <f t="shared" si="50"/>
        <v>0</v>
      </c>
    </row>
    <row r="122" spans="1:23" ht="18.75">
      <c r="A122" s="424" t="s">
        <v>580</v>
      </c>
      <c r="B122" s="424"/>
      <c r="C122" s="424"/>
      <c r="D122" s="424"/>
      <c r="E122" s="424"/>
      <c r="F122" s="424"/>
      <c r="G122" s="424"/>
      <c r="H122" s="424"/>
      <c r="I122" s="424"/>
      <c r="J122" s="424"/>
    </row>
    <row r="123" spans="1:23">
      <c r="A123" s="12"/>
      <c r="B123" s="12"/>
      <c r="C123" s="12"/>
      <c r="D123" s="12"/>
      <c r="E123" s="12"/>
      <c r="F123" s="12"/>
      <c r="G123" s="12"/>
      <c r="H123" s="12"/>
    </row>
    <row r="124" spans="1:23">
      <c r="A124" s="123"/>
      <c r="B124" s="123"/>
      <c r="C124" s="123"/>
      <c r="D124" s="124">
        <v>1</v>
      </c>
      <c r="E124" s="125">
        <f>(D124*5%)+D124</f>
        <v>1.05</v>
      </c>
      <c r="F124" s="125">
        <f t="shared" ref="F124:J124" si="51">(E124*5%)+E124</f>
        <v>1.1025</v>
      </c>
      <c r="G124" s="125">
        <f t="shared" si="51"/>
        <v>1.1576250000000001</v>
      </c>
      <c r="H124" s="125">
        <f t="shared" si="51"/>
        <v>1.2155062500000002</v>
      </c>
      <c r="I124" s="125">
        <f t="shared" si="51"/>
        <v>1.2762815625000004</v>
      </c>
      <c r="J124" s="125">
        <f t="shared" si="51"/>
        <v>1.3400956406250004</v>
      </c>
      <c r="K124" s="63"/>
      <c r="U124" s="63"/>
      <c r="V124" s="63"/>
      <c r="W124" s="63"/>
    </row>
    <row r="125" spans="1:23">
      <c r="A125" s="63"/>
      <c r="B125" s="63"/>
      <c r="C125" s="63"/>
      <c r="D125" s="63"/>
      <c r="E125" s="63"/>
      <c r="F125" s="63"/>
      <c r="G125" s="63"/>
      <c r="H125" s="63"/>
      <c r="I125" s="63"/>
      <c r="J125" s="63"/>
      <c r="K125" s="63"/>
      <c r="U125" s="63"/>
      <c r="V125" s="63"/>
      <c r="W125" s="63"/>
    </row>
    <row r="126" spans="1:23">
      <c r="A126" s="115" t="s">
        <v>0</v>
      </c>
      <c r="B126" s="115" t="s">
        <v>133</v>
      </c>
      <c r="C126" s="115" t="s">
        <v>153</v>
      </c>
      <c r="D126" s="87" t="s">
        <v>2</v>
      </c>
      <c r="E126" s="87" t="s">
        <v>3</v>
      </c>
      <c r="F126" s="87" t="s">
        <v>4</v>
      </c>
      <c r="G126" s="87" t="s">
        <v>5</v>
      </c>
      <c r="H126" s="87" t="s">
        <v>6</v>
      </c>
      <c r="I126" s="87" t="s">
        <v>169</v>
      </c>
      <c r="J126" s="87" t="s">
        <v>168</v>
      </c>
      <c r="K126" s="63"/>
      <c r="U126" s="63"/>
      <c r="V126" s="63"/>
      <c r="W126" s="63"/>
    </row>
    <row r="127" spans="1:23">
      <c r="A127" s="66" t="s">
        <v>691</v>
      </c>
      <c r="B127" s="64"/>
      <c r="C127" s="64"/>
      <c r="D127" s="64"/>
      <c r="E127" s="64"/>
      <c r="F127" s="64"/>
      <c r="G127" s="64"/>
      <c r="H127" s="64"/>
      <c r="I127" s="64"/>
      <c r="J127" s="64"/>
      <c r="K127" s="63"/>
      <c r="U127" s="63"/>
      <c r="V127" s="63"/>
      <c r="W127" s="63"/>
    </row>
    <row r="128" spans="1:23">
      <c r="A128" s="64" t="s">
        <v>283</v>
      </c>
      <c r="B128" s="64"/>
      <c r="C128" s="64"/>
      <c r="D128" s="64"/>
      <c r="E128" s="64"/>
      <c r="F128" s="64"/>
      <c r="G128" s="64"/>
      <c r="H128" s="64"/>
      <c r="I128" s="64"/>
      <c r="J128" s="64"/>
      <c r="K128" s="63"/>
      <c r="U128" s="63"/>
      <c r="V128" s="63"/>
      <c r="W128" s="63"/>
    </row>
    <row r="129" spans="1:23">
      <c r="A129" s="66" t="str">
        <f t="shared" ref="A129:A160" si="52">A8</f>
        <v>Kharif Crops</v>
      </c>
      <c r="B129" s="64"/>
      <c r="C129" s="64" t="s">
        <v>689</v>
      </c>
      <c r="D129" s="64"/>
      <c r="E129" s="64"/>
      <c r="F129" s="64"/>
      <c r="G129" s="64"/>
      <c r="H129" s="64"/>
      <c r="I129" s="64"/>
      <c r="J129" s="64"/>
      <c r="K129" s="63"/>
      <c r="U129" s="63"/>
      <c r="V129" s="63"/>
      <c r="W129" s="63"/>
    </row>
    <row r="130" spans="1:23">
      <c r="A130" s="64" t="str">
        <f t="shared" si="52"/>
        <v>Soybean</v>
      </c>
      <c r="B130" s="64"/>
      <c r="C130" s="155">
        <v>90</v>
      </c>
      <c r="D130" s="65">
        <f>(C62*(1-'5.Closing Stock &amp; W Capital'!$D$15))*$C$130*D$124</f>
        <v>0</v>
      </c>
      <c r="E130" s="65">
        <f>((D62*(1-'5.Closing Stock &amp; W Capital'!$D$15))+(C62*'5.Closing Stock &amp; W Capital'!$D$15))*$C$130*E$124</f>
        <v>0</v>
      </c>
      <c r="F130" s="65">
        <f>((E62*(1-'5.Closing Stock &amp; W Capital'!$D$15))+(D62*'5.Closing Stock &amp; W Capital'!$D$15))*$C$130*F$124</f>
        <v>0</v>
      </c>
      <c r="G130" s="65">
        <f>((F62*(1-'5.Closing Stock &amp; W Capital'!$D$15))+(E62*'5.Closing Stock &amp; W Capital'!$D$15))*$C$130*G$124</f>
        <v>0</v>
      </c>
      <c r="H130" s="65">
        <f>((G62*(1-'5.Closing Stock &amp; W Capital'!$D$15))+(F62*'5.Closing Stock &amp; W Capital'!$D$15))*$C$130*H$124</f>
        <v>0</v>
      </c>
      <c r="I130" s="65">
        <f>((H62*(1-'5.Closing Stock &amp; W Capital'!$D$15))+(G62*'5.Closing Stock &amp; W Capital'!$D$15))*$C$130*I$124</f>
        <v>0</v>
      </c>
      <c r="J130" s="65">
        <f>((I62*(1-'5.Closing Stock &amp; W Capital'!$D$15))+(H62*'5.Closing Stock &amp; W Capital'!$D$15))*$C$130*J$124</f>
        <v>0</v>
      </c>
      <c r="K130" s="117"/>
      <c r="U130" s="63"/>
      <c r="V130" s="63"/>
      <c r="W130" s="63"/>
    </row>
    <row r="131" spans="1:23">
      <c r="A131" s="64" t="str">
        <f t="shared" si="52"/>
        <v>Red Gram/Tur</v>
      </c>
      <c r="B131" s="64"/>
      <c r="C131" s="175">
        <v>80</v>
      </c>
      <c r="D131" s="65">
        <f>(C63*(1-'5.Closing Stock &amp; W Capital'!$D$15))*$C$131*D$124</f>
        <v>0</v>
      </c>
      <c r="E131" s="65">
        <f>((D63*(1-'5.Closing Stock &amp; W Capital'!$D$15))+(C63*'5.Closing Stock &amp; W Capital'!$D$15))*$C$131*E$124</f>
        <v>0</v>
      </c>
      <c r="F131" s="65">
        <f>((E63*(1-'5.Closing Stock &amp; W Capital'!$D$15))+(D63*'5.Closing Stock &amp; W Capital'!$D$15))*$C$131*F$124</f>
        <v>0</v>
      </c>
      <c r="G131" s="65">
        <f>((F63*(1-'5.Closing Stock &amp; W Capital'!$D$15))+(E63*'5.Closing Stock &amp; W Capital'!$D$15))*$C$131*G124</f>
        <v>0</v>
      </c>
      <c r="H131" s="65">
        <f>((G63*(1-'5.Closing Stock &amp; W Capital'!$D$15))+(F63*'5.Closing Stock &amp; W Capital'!$D$15))*$C$131*H124</f>
        <v>0</v>
      </c>
      <c r="I131" s="65">
        <f>((H63*(1-'5.Closing Stock &amp; W Capital'!$D$15))+(G63*'5.Closing Stock &amp; W Capital'!$D$15))*$C$131*I124</f>
        <v>0</v>
      </c>
      <c r="J131" s="65">
        <f>((I63*(1-'5.Closing Stock &amp; W Capital'!$D$15))+(H63*'5.Closing Stock &amp; W Capital'!$D$15))*$C$131*J124</f>
        <v>0</v>
      </c>
      <c r="K131" s="63"/>
      <c r="U131" s="117"/>
      <c r="V131" s="63"/>
      <c r="W131" s="63"/>
    </row>
    <row r="132" spans="1:23">
      <c r="A132" s="64" t="str">
        <f t="shared" si="52"/>
        <v>Paddy/Rice</v>
      </c>
      <c r="B132" s="64"/>
      <c r="C132" s="175">
        <v>65</v>
      </c>
      <c r="D132" s="65">
        <f>(C64*(1-'5.Closing Stock &amp; W Capital'!$D$15))*$C$132*D$124</f>
        <v>0</v>
      </c>
      <c r="E132" s="65">
        <f>((D64*(1-'5.Closing Stock &amp; W Capital'!$D$15))+(C64*'5.Closing Stock &amp; W Capital'!$D$15))*$C$132*E$124</f>
        <v>0</v>
      </c>
      <c r="F132" s="65">
        <f>((E64*(1-'5.Closing Stock &amp; W Capital'!$D$15))+(D64*'5.Closing Stock &amp; W Capital'!$D$15))*$C$132*F$124</f>
        <v>0</v>
      </c>
      <c r="G132" s="65">
        <f>((F64*(1-'5.Closing Stock &amp; W Capital'!$D$15))+(E64*'5.Closing Stock &amp; W Capital'!$D$15))*$C$132*G124</f>
        <v>0</v>
      </c>
      <c r="H132" s="65">
        <f>((G64*(1-'5.Closing Stock &amp; W Capital'!$D$15))+(F64*'5.Closing Stock &amp; W Capital'!$D$15))*$C$132*H124</f>
        <v>0</v>
      </c>
      <c r="I132" s="65">
        <f>((H64*(1-'5.Closing Stock &amp; W Capital'!$D$15))+(G64*'5.Closing Stock &amp; W Capital'!$D$15))*$C$132*I124</f>
        <v>0</v>
      </c>
      <c r="J132" s="65">
        <f>((I64*(1-'5.Closing Stock &amp; W Capital'!$D$15))+(H64*'5.Closing Stock &amp; W Capital'!$D$15))*$C$132*J124</f>
        <v>0</v>
      </c>
      <c r="K132" s="63"/>
      <c r="U132" s="63"/>
      <c r="V132" s="63"/>
      <c r="W132" s="63"/>
    </row>
    <row r="133" spans="1:23">
      <c r="A133" s="64" t="str">
        <f t="shared" si="52"/>
        <v>Green Gram/ Moong</v>
      </c>
      <c r="B133" s="64"/>
      <c r="C133" s="175">
        <v>85</v>
      </c>
      <c r="D133" s="65">
        <f>(C65*(1-'5.Closing Stock &amp; W Capital'!$D$15))*$C$133*D$124</f>
        <v>0</v>
      </c>
      <c r="E133" s="65">
        <f>((D65*(1-'5.Closing Stock &amp; W Capital'!$D$15))+(C65*'5.Closing Stock &amp; W Capital'!$D$15))*$C$133*E$124</f>
        <v>0</v>
      </c>
      <c r="F133" s="65">
        <f>((E65*(1-'5.Closing Stock &amp; W Capital'!$D$15))+(D65*'5.Closing Stock &amp; W Capital'!$D$15))*$C$133*F$124</f>
        <v>0</v>
      </c>
      <c r="G133" s="65">
        <f>((F65*(1-'5.Closing Stock &amp; W Capital'!$D$15))+(E65*'5.Closing Stock &amp; W Capital'!$D$15))*$C$133*G$124</f>
        <v>0</v>
      </c>
      <c r="H133" s="65">
        <f>((G65*(1-'5.Closing Stock &amp; W Capital'!$D$15))+(F65*'5.Closing Stock &amp; W Capital'!$D$15))*$C$133*H$124</f>
        <v>0</v>
      </c>
      <c r="I133" s="65">
        <f>((H65*(1-'5.Closing Stock &amp; W Capital'!$D$15))+(G65*'5.Closing Stock &amp; W Capital'!$D$15))*$C$133*I$124</f>
        <v>0</v>
      </c>
      <c r="J133" s="65">
        <f>((I65*(1-'5.Closing Stock &amp; W Capital'!$D$15))+(H65*'5.Closing Stock &amp; W Capital'!$D$15))*$C$133*J$124</f>
        <v>0</v>
      </c>
      <c r="K133" s="63"/>
      <c r="U133" s="63"/>
      <c r="V133" s="63"/>
      <c r="W133" s="63"/>
    </row>
    <row r="134" spans="1:23">
      <c r="A134" s="64" t="str">
        <f t="shared" si="52"/>
        <v>Maize</v>
      </c>
      <c r="B134" s="64"/>
      <c r="C134" s="175">
        <v>37</v>
      </c>
      <c r="D134" s="65">
        <f>(C66*(1-'5.Closing Stock &amp; W Capital'!$D$15))*$C$134*D$124</f>
        <v>0</v>
      </c>
      <c r="E134" s="65">
        <f>((D66*(1-'5.Closing Stock &amp; W Capital'!$D$15))+(C66*'5.Closing Stock &amp; W Capital'!$D$15))*$C$135*E$124</f>
        <v>0</v>
      </c>
      <c r="F134" s="65">
        <f>((E66*(1-'5.Closing Stock &amp; W Capital'!$D$15))+(D66*'5.Closing Stock &amp; W Capital'!$D$15))*$C$135*F$124</f>
        <v>0</v>
      </c>
      <c r="G134" s="65">
        <f>((F66*(1-'5.Closing Stock &amp; W Capital'!$D$15))+(E66*'5.Closing Stock &amp; W Capital'!$D$15))*$C$135*G$124</f>
        <v>0</v>
      </c>
      <c r="H134" s="65">
        <f>((G66*(1-'5.Closing Stock &amp; W Capital'!$D$15))+(F66*'5.Closing Stock &amp; W Capital'!$D$15))*$C$135*H$124</f>
        <v>0</v>
      </c>
      <c r="I134" s="65">
        <f>((H66*(1-'5.Closing Stock &amp; W Capital'!$D$15))+(G66*'5.Closing Stock &amp; W Capital'!$D$15))*$C$135*I$124</f>
        <v>0</v>
      </c>
      <c r="J134" s="65">
        <f>((I66*(1-'5.Closing Stock &amp; W Capital'!$D$15))+(H66*'5.Closing Stock &amp; W Capital'!$D$15))*$C$135*J$124</f>
        <v>0</v>
      </c>
      <c r="K134" s="63"/>
      <c r="U134" s="63"/>
      <c r="V134" s="63"/>
      <c r="W134" s="63"/>
    </row>
    <row r="135" spans="1:23">
      <c r="A135" s="64" t="str">
        <f t="shared" si="52"/>
        <v>Black Gram/Udid</v>
      </c>
      <c r="B135" s="64"/>
      <c r="C135" s="175">
        <v>75</v>
      </c>
      <c r="D135" s="65">
        <f>(C67*(1-'5.Closing Stock &amp; W Capital'!$D$15))*$C$135*D$124</f>
        <v>0</v>
      </c>
      <c r="E135" s="65">
        <f>((D67*(1-'5.Closing Stock &amp; W Capital'!$D$15))+(C67*'5.Closing Stock &amp; W Capital'!$D$15))*$C$135*E$124</f>
        <v>0</v>
      </c>
      <c r="F135" s="65">
        <f>((E67*(1-'5.Closing Stock &amp; W Capital'!$D$15))+(D67*'5.Closing Stock &amp; W Capital'!$D$15))*$C$135*F$124</f>
        <v>0</v>
      </c>
      <c r="G135" s="65">
        <f>((F67*(1-'5.Closing Stock &amp; W Capital'!$D$15))+(E67*'5.Closing Stock &amp; W Capital'!$D$15))*$C$135*G$124</f>
        <v>0</v>
      </c>
      <c r="H135" s="65">
        <f>((G67*(1-'5.Closing Stock &amp; W Capital'!$D$15))+(F67*'5.Closing Stock &amp; W Capital'!$D$15))*$C$135*H$124</f>
        <v>0</v>
      </c>
      <c r="I135" s="65">
        <f>((H67*(1-'5.Closing Stock &amp; W Capital'!$D$15))+(G67*'5.Closing Stock &amp; W Capital'!$D$15))*$C$135*I$124</f>
        <v>0</v>
      </c>
      <c r="J135" s="65">
        <f>((I67*(1-'5.Closing Stock &amp; W Capital'!$D$15))+(H67*'5.Closing Stock &amp; W Capital'!$D$15))*$C$135*J$124</f>
        <v>0</v>
      </c>
      <c r="K135" s="63"/>
      <c r="U135" s="63"/>
      <c r="V135" s="63"/>
      <c r="W135" s="63"/>
    </row>
    <row r="136" spans="1:23">
      <c r="A136" s="64" t="str">
        <f t="shared" si="52"/>
        <v>Bajra</v>
      </c>
      <c r="B136" s="64"/>
      <c r="C136" s="175">
        <v>30</v>
      </c>
      <c r="D136" s="65">
        <f>(C68*(1-'5.Closing Stock &amp; W Capital'!$D$15))*$C$136*D$124</f>
        <v>0</v>
      </c>
      <c r="E136" s="65">
        <f>((D68*(1-'5.Closing Stock &amp; W Capital'!$D$15))+(C68*'5.Closing Stock &amp; W Capital'!$D$15))*$C$136*E$124</f>
        <v>0</v>
      </c>
      <c r="F136" s="65">
        <f>((E68*(1-'5.Closing Stock &amp; W Capital'!$D$15))+(D68*'5.Closing Stock &amp; W Capital'!$D$15))*$C$136*F$124</f>
        <v>0</v>
      </c>
      <c r="G136" s="65">
        <f>((F68*(1-'5.Closing Stock &amp; W Capital'!$D$15))+(E68*'5.Closing Stock &amp; W Capital'!$D$15))*$C$136*G$124</f>
        <v>0</v>
      </c>
      <c r="H136" s="65">
        <f>((G68*(1-'5.Closing Stock &amp; W Capital'!$D$15))+(F68*'5.Closing Stock &amp; W Capital'!$D$15))*$C$136*H$124</f>
        <v>0</v>
      </c>
      <c r="I136" s="65">
        <f>((H68*(1-'5.Closing Stock &amp; W Capital'!$D$15))+(G68*'5.Closing Stock &amp; W Capital'!$D$15))*$C$136*I$124</f>
        <v>0</v>
      </c>
      <c r="J136" s="65">
        <f>((I68*(1-'5.Closing Stock &amp; W Capital'!$D$15))+(H68*'5.Closing Stock &amp; W Capital'!$D$15))*$C$136*J$124</f>
        <v>0</v>
      </c>
      <c r="K136" s="63"/>
      <c r="U136" s="63"/>
      <c r="V136" s="63"/>
      <c r="W136" s="63"/>
    </row>
    <row r="137" spans="1:23">
      <c r="A137" s="64" t="str">
        <f t="shared" si="52"/>
        <v>Jawar</v>
      </c>
      <c r="B137" s="64"/>
      <c r="C137" s="175">
        <v>30</v>
      </c>
      <c r="D137" s="65">
        <f>(C69*(1-'5.Closing Stock &amp; W Capital'!$D$15))*$C$137*D$124</f>
        <v>0</v>
      </c>
      <c r="E137" s="65">
        <f>((D69*(1-'5.Closing Stock &amp; W Capital'!$D$15))+(C69*'5.Closing Stock &amp; W Capital'!$D$15))*$C$137*E$124</f>
        <v>0</v>
      </c>
      <c r="F137" s="65">
        <f>((E69*(1-'5.Closing Stock &amp; W Capital'!$D$15))+(D69*'5.Closing Stock &amp; W Capital'!$D$15))*$C$137*F$124</f>
        <v>0</v>
      </c>
      <c r="G137" s="65">
        <f>((F69*(1-'5.Closing Stock &amp; W Capital'!$D$15))+(E69*'5.Closing Stock &amp; W Capital'!$D$15))*$C$137*G$124</f>
        <v>0</v>
      </c>
      <c r="H137" s="65">
        <f>((G69*(1-'5.Closing Stock &amp; W Capital'!$D$15))+(F69*'5.Closing Stock &amp; W Capital'!$D$15))*$C$137*H$124</f>
        <v>0</v>
      </c>
      <c r="I137" s="65">
        <f>((H69*(1-'5.Closing Stock &amp; W Capital'!$D$15))+(G69*'5.Closing Stock &amp; W Capital'!$D$15))*$C$137*I$124</f>
        <v>0</v>
      </c>
      <c r="J137" s="65">
        <f>((I69*(1-'5.Closing Stock &amp; W Capital'!$D$15))+(H69*'5.Closing Stock &amp; W Capital'!$D$15))*$C$137*J$124</f>
        <v>0</v>
      </c>
      <c r="K137" s="63"/>
      <c r="U137" s="63"/>
      <c r="V137" s="63"/>
      <c r="W137" s="63"/>
    </row>
    <row r="138" spans="1:23">
      <c r="A138" s="66" t="str">
        <f t="shared" si="52"/>
        <v>Rabi Crop</v>
      </c>
      <c r="B138" s="64"/>
      <c r="C138" s="175"/>
      <c r="D138" s="65"/>
      <c r="E138" s="65"/>
      <c r="F138" s="65"/>
      <c r="G138" s="65"/>
      <c r="H138" s="65"/>
      <c r="I138" s="65"/>
      <c r="J138" s="65"/>
      <c r="K138" s="63"/>
      <c r="U138" s="63"/>
      <c r="V138" s="63"/>
      <c r="W138" s="63"/>
    </row>
    <row r="139" spans="1:23">
      <c r="A139" s="64" t="str">
        <f t="shared" si="52"/>
        <v>Wheat</v>
      </c>
      <c r="B139" s="64"/>
      <c r="C139" s="175">
        <v>40</v>
      </c>
      <c r="D139" s="65">
        <f>(C71*(1-'5.Closing Stock &amp; W Capital'!$D$15))*$C$139*D$124</f>
        <v>0</v>
      </c>
      <c r="E139" s="65">
        <f>((D71*(1-'5.Closing Stock &amp; W Capital'!$D$15))+(C71*'5.Closing Stock &amp; W Capital'!$D$15))*$C$139*E$124</f>
        <v>0</v>
      </c>
      <c r="F139" s="65">
        <f>((E71*(1-'5.Closing Stock &amp; W Capital'!$D$15))+(D71*'5.Closing Stock &amp; W Capital'!$D$15))*$C$139*F$124</f>
        <v>0</v>
      </c>
      <c r="G139" s="65">
        <f>((F71*(1-'5.Closing Stock &amp; W Capital'!$D$15))+(E71*'5.Closing Stock &amp; W Capital'!$D$15))*$C$139*G$124</f>
        <v>0</v>
      </c>
      <c r="H139" s="65">
        <f>((G71*(1-'5.Closing Stock &amp; W Capital'!$D$15))+(F71*'5.Closing Stock &amp; W Capital'!$D$15))*$C$139*H$124</f>
        <v>0</v>
      </c>
      <c r="I139" s="65">
        <f>((H71*(1-'5.Closing Stock &amp; W Capital'!$D$15))+(G71*'5.Closing Stock &amp; W Capital'!$D$15))*$C$139*I$124</f>
        <v>0</v>
      </c>
      <c r="J139" s="65">
        <f>((I71*(1-'5.Closing Stock &amp; W Capital'!$D$15))+(H71*'5.Closing Stock &amp; W Capital'!$D$15))*$C$139*J$124</f>
        <v>0</v>
      </c>
      <c r="K139" s="63"/>
      <c r="U139" s="63"/>
      <c r="V139" s="63"/>
      <c r="W139" s="63"/>
    </row>
    <row r="140" spans="1:23">
      <c r="A140" s="64" t="str">
        <f t="shared" si="52"/>
        <v>Bengal Gram/Channa</v>
      </c>
      <c r="B140" s="64"/>
      <c r="C140" s="175">
        <v>75</v>
      </c>
      <c r="D140" s="65">
        <f>(C72*(1-'5.Closing Stock &amp; W Capital'!$D$15))*$C$140*D$124</f>
        <v>0</v>
      </c>
      <c r="E140" s="65">
        <f>((D72*(1-'5.Closing Stock &amp; W Capital'!$D$15))+(C72*'5.Closing Stock &amp; W Capital'!$D$15))*$C$140*E$124</f>
        <v>0</v>
      </c>
      <c r="F140" s="65">
        <f>((E72*(1-'5.Closing Stock &amp; W Capital'!$D$15))+(D72*'5.Closing Stock &amp; W Capital'!$D$15))*$C$140*F$124</f>
        <v>0</v>
      </c>
      <c r="G140" s="65">
        <f>((F72*(1-'5.Closing Stock &amp; W Capital'!$D$15))+(E72*'5.Closing Stock &amp; W Capital'!$D$15))*$C$140*G$124</f>
        <v>0</v>
      </c>
      <c r="H140" s="65">
        <f>((G72*(1-'5.Closing Stock &amp; W Capital'!$D$15))+(F72*'5.Closing Stock &amp; W Capital'!$D$15))*$C$140*H$124</f>
        <v>0</v>
      </c>
      <c r="I140" s="65">
        <f>((H72*(1-'5.Closing Stock &amp; W Capital'!$D$15))+(G72*'5.Closing Stock &amp; W Capital'!$D$15))*$C$140*I$124</f>
        <v>0</v>
      </c>
      <c r="J140" s="65">
        <f>((I72*(1-'5.Closing Stock &amp; W Capital'!$D$15))+(H72*'5.Closing Stock &amp; W Capital'!$D$15))*$C$140*J$124</f>
        <v>0</v>
      </c>
      <c r="K140" s="63"/>
      <c r="U140" s="63"/>
      <c r="V140" s="63"/>
      <c r="W140" s="63"/>
    </row>
    <row r="141" spans="1:23">
      <c r="A141" s="64" t="str">
        <f t="shared" si="52"/>
        <v>Jawar</v>
      </c>
      <c r="B141" s="64"/>
      <c r="C141" s="175">
        <v>27</v>
      </c>
      <c r="D141" s="65">
        <f>(C73*(1-'5.Closing Stock &amp; W Capital'!$D$15))*$C$141*D$124</f>
        <v>0</v>
      </c>
      <c r="E141" s="65">
        <f>((D73*(1-'5.Closing Stock &amp; W Capital'!$D$15))+(C73*'5.Closing Stock &amp; W Capital'!$D$15))*$C$141*E$124</f>
        <v>0</v>
      </c>
      <c r="F141" s="65">
        <f>((E73*(1-'5.Closing Stock &amp; W Capital'!$D$15))+(D73*'5.Closing Stock &amp; W Capital'!$D$15))*$C$141*F$124</f>
        <v>0</v>
      </c>
      <c r="G141" s="65">
        <f>((F73*(1-'5.Closing Stock &amp; W Capital'!$D$15))+(E73*'5.Closing Stock &amp; W Capital'!$D$15))*$C$141*G$124</f>
        <v>0</v>
      </c>
      <c r="H141" s="65">
        <f>((G73*(1-'5.Closing Stock &amp; W Capital'!$D$15))+(F73*'5.Closing Stock &amp; W Capital'!$D$15))*$C$141*H$124</f>
        <v>0</v>
      </c>
      <c r="I141" s="65">
        <f>((H73*(1-'5.Closing Stock &amp; W Capital'!$D$15))+(G73*'5.Closing Stock &amp; W Capital'!$D$15))*$C$141*I$124</f>
        <v>0</v>
      </c>
      <c r="J141" s="65">
        <f>((I73*(1-'5.Closing Stock &amp; W Capital'!$D$15))+(H73*'5.Closing Stock &amp; W Capital'!$D$15))*$C$141*J$124</f>
        <v>0</v>
      </c>
      <c r="K141" s="63"/>
      <c r="U141" s="63"/>
      <c r="V141" s="63"/>
      <c r="W141" s="63"/>
    </row>
    <row r="142" spans="1:23">
      <c r="A142" s="64" t="str">
        <f t="shared" si="52"/>
        <v>Maize</v>
      </c>
      <c r="B142" s="64"/>
      <c r="C142" s="175">
        <v>27</v>
      </c>
      <c r="D142" s="65">
        <f>(C74*(1-'5.Closing Stock &amp; W Capital'!$D$15))*$C$142*D$124</f>
        <v>0</v>
      </c>
      <c r="E142" s="65">
        <f>((D74*(1-'5.Closing Stock &amp; W Capital'!$D$15))+(C74*'5.Closing Stock &amp; W Capital'!$D$15))*$C$142*E$124</f>
        <v>0</v>
      </c>
      <c r="F142" s="65">
        <f>((E74*(1-'5.Closing Stock &amp; W Capital'!$D$15))+(D74*'5.Closing Stock &amp; W Capital'!$D$15))*$C$142*F$124</f>
        <v>0</v>
      </c>
      <c r="G142" s="65">
        <f>((F74*(1-'5.Closing Stock &amp; W Capital'!$D$15))+(E74*'5.Closing Stock &amp; W Capital'!$D$15))*$C$142*G$124</f>
        <v>0</v>
      </c>
      <c r="H142" s="65">
        <f>((G74*(1-'5.Closing Stock &amp; W Capital'!$D$15))+(F74*'5.Closing Stock &amp; W Capital'!$D$15))*$C$142*H$124</f>
        <v>0</v>
      </c>
      <c r="I142" s="65">
        <f>((H74*(1-'5.Closing Stock &amp; W Capital'!$D$15))+(G74*'5.Closing Stock &amp; W Capital'!$D$15))*$C$142*I$124</f>
        <v>0</v>
      </c>
      <c r="J142" s="65">
        <f>((I74*(1-'5.Closing Stock &amp; W Capital'!$D$15))+(H74*'5.Closing Stock &amp; W Capital'!$D$15))*$C$142*J$124</f>
        <v>0</v>
      </c>
      <c r="K142" s="63"/>
      <c r="U142" s="63"/>
      <c r="V142" s="63"/>
      <c r="W142" s="63"/>
    </row>
    <row r="143" spans="1:23">
      <c r="A143" s="64" t="str">
        <f t="shared" si="52"/>
        <v>Safflower</v>
      </c>
      <c r="B143" s="64"/>
      <c r="C143" s="175"/>
      <c r="D143" s="65">
        <f>(C75*(1-'5.Closing Stock &amp; W Capital'!$D$15))*$C$143*D$124</f>
        <v>0</v>
      </c>
      <c r="E143" s="65">
        <f>((D75*(1-'5.Closing Stock &amp; W Capital'!$D$15))+(C75*'5.Closing Stock &amp; W Capital'!$D$15))*$C$143*E$124</f>
        <v>0</v>
      </c>
      <c r="F143" s="65">
        <f>((E75*(1-'5.Closing Stock &amp; W Capital'!$D$15))+(D75*'5.Closing Stock &amp; W Capital'!$D$15))*$C$143*F$124</f>
        <v>0</v>
      </c>
      <c r="G143" s="65">
        <f>((F75*(1-'5.Closing Stock &amp; W Capital'!$D$15))+(E75*'5.Closing Stock &amp; W Capital'!$D$15))*$C$143*G$124</f>
        <v>0</v>
      </c>
      <c r="H143" s="65">
        <f>((G75*(1-'5.Closing Stock &amp; W Capital'!$D$15))+(F75*'5.Closing Stock &amp; W Capital'!$D$15))*$C$143*H$124</f>
        <v>0</v>
      </c>
      <c r="I143" s="65">
        <f>((H75*(1-'5.Closing Stock &amp; W Capital'!$D$15))+(G75*'5.Closing Stock &amp; W Capital'!$D$15))*$C$143*I$124</f>
        <v>0</v>
      </c>
      <c r="J143" s="65">
        <f>((I75*(1-'5.Closing Stock &amp; W Capital'!$D$15))+(H75*'5.Closing Stock &amp; W Capital'!$D$15))*$C$143*J$124</f>
        <v>0</v>
      </c>
      <c r="K143" s="63"/>
      <c r="U143" s="63"/>
      <c r="V143" s="63"/>
      <c r="W143" s="63"/>
    </row>
    <row r="144" spans="1:23">
      <c r="A144" s="64">
        <f t="shared" si="52"/>
        <v>0</v>
      </c>
      <c r="B144" s="64"/>
      <c r="C144" s="175"/>
      <c r="D144" s="65">
        <f>(C76*(1-'5.Closing Stock &amp; W Capital'!$D$15))*$C$144*D$124</f>
        <v>0</v>
      </c>
      <c r="E144" s="65">
        <f>((D76*(1-'5.Closing Stock &amp; W Capital'!$D$15))+(C76*'5.Closing Stock &amp; W Capital'!$D$15))*$C$144*E$124</f>
        <v>0</v>
      </c>
      <c r="F144" s="65">
        <f>((E76*(1-'5.Closing Stock &amp; W Capital'!$D$15))+(D76*'5.Closing Stock &amp; W Capital'!$D$15))*$C$144*F$124</f>
        <v>0</v>
      </c>
      <c r="G144" s="65">
        <f>((F76*(1-'5.Closing Stock &amp; W Capital'!$D$15))+(E76*'5.Closing Stock &amp; W Capital'!$D$15))*$C$144*G$124</f>
        <v>0</v>
      </c>
      <c r="H144" s="65">
        <f>((G76*(1-'5.Closing Stock &amp; W Capital'!$D$15))+(F76*'5.Closing Stock &amp; W Capital'!$D$15))*$C$144*H$124</f>
        <v>0</v>
      </c>
      <c r="I144" s="65">
        <f>((H76*(1-'5.Closing Stock &amp; W Capital'!$D$15))+(G76*'5.Closing Stock &amp; W Capital'!$D$15))*$C$144*I$124</f>
        <v>0</v>
      </c>
      <c r="J144" s="65">
        <f>((I76*(1-'5.Closing Stock &amp; W Capital'!$D$15))+(H76*'5.Closing Stock &amp; W Capital'!$D$15))*$C$144*J$124</f>
        <v>0</v>
      </c>
      <c r="K144" s="63"/>
      <c r="U144" s="63"/>
      <c r="V144" s="63"/>
      <c r="W144" s="63"/>
    </row>
    <row r="145" spans="1:23">
      <c r="A145" s="64">
        <f t="shared" si="52"/>
        <v>0</v>
      </c>
      <c r="B145" s="64"/>
      <c r="C145" s="175"/>
      <c r="D145" s="65">
        <f>(C77*(1-'5.Closing Stock &amp; W Capital'!$D$15))*$C$145*D$124</f>
        <v>0</v>
      </c>
      <c r="E145" s="65">
        <f>((D77*(1-'5.Closing Stock &amp; W Capital'!$D$15))+(C77*'5.Closing Stock &amp; W Capital'!$D$15))*$C$145*E$124</f>
        <v>0</v>
      </c>
      <c r="F145" s="65">
        <f>((E77*(1-'5.Closing Stock &amp; W Capital'!$D$15))+(D77*'5.Closing Stock &amp; W Capital'!$D$15))*$C$145*F$124</f>
        <v>0</v>
      </c>
      <c r="G145" s="65">
        <f>((F77*(1-'5.Closing Stock &amp; W Capital'!$D$15))+(E77*'5.Closing Stock &amp; W Capital'!$D$15))*$C$145*G$124</f>
        <v>0</v>
      </c>
      <c r="H145" s="65">
        <f>((G77*(1-'5.Closing Stock &amp; W Capital'!$D$15))+(F77*'5.Closing Stock &amp; W Capital'!$D$15))*$C$145*H$124</f>
        <v>0</v>
      </c>
      <c r="I145" s="65">
        <f>((H77*(1-'5.Closing Stock &amp; W Capital'!$D$15))+(G77*'5.Closing Stock &amp; W Capital'!$D$15))*$C$145*I$124</f>
        <v>0</v>
      </c>
      <c r="J145" s="65">
        <f>((I77*(1-'5.Closing Stock &amp; W Capital'!$D$15))+(H77*'5.Closing Stock &amp; W Capital'!$D$15))*$C$145*J$124</f>
        <v>0</v>
      </c>
      <c r="K145" s="63"/>
      <c r="U145" s="63"/>
      <c r="V145" s="63"/>
      <c r="W145" s="63"/>
    </row>
    <row r="146" spans="1:23">
      <c r="A146" s="64">
        <f t="shared" si="52"/>
        <v>0</v>
      </c>
      <c r="B146" s="64"/>
      <c r="C146" s="175"/>
      <c r="D146" s="65">
        <f>(C78*(1-'5.Closing Stock &amp; W Capital'!$D$15))*$C$146*D$124</f>
        <v>0</v>
      </c>
      <c r="E146" s="65">
        <f>((D78*(1-'5.Closing Stock &amp; W Capital'!$D$15))+(C78*'5.Closing Stock &amp; W Capital'!$D$15))*$C$146*E$124</f>
        <v>0</v>
      </c>
      <c r="F146" s="65">
        <f>((E78*(1-'5.Closing Stock &amp; W Capital'!$D$15))+(D78*'5.Closing Stock &amp; W Capital'!$D$15))*$C$146*F$124</f>
        <v>0</v>
      </c>
      <c r="G146" s="65">
        <f>((F78*(1-'5.Closing Stock &amp; W Capital'!$D$15))+(E78*'5.Closing Stock &amp; W Capital'!$D$15))*$C$146*G$124</f>
        <v>0</v>
      </c>
      <c r="H146" s="65">
        <f>((G78*(1-'5.Closing Stock &amp; W Capital'!$D$15))+(F78*'5.Closing Stock &amp; W Capital'!$D$15))*$C$146*H$124</f>
        <v>0</v>
      </c>
      <c r="I146" s="65">
        <f>((H78*(1-'5.Closing Stock &amp; W Capital'!$D$15))+(G78*'5.Closing Stock &amp; W Capital'!$D$15))*$C$146*I$124</f>
        <v>0</v>
      </c>
      <c r="J146" s="65">
        <f>((I78*(1-'5.Closing Stock &amp; W Capital'!$D$15))+(H78*'5.Closing Stock &amp; W Capital'!$D$15))*$C$146*J$124</f>
        <v>0</v>
      </c>
      <c r="K146" s="63"/>
      <c r="U146" s="63"/>
      <c r="V146" s="63"/>
      <c r="W146" s="63"/>
    </row>
    <row r="147" spans="1:23">
      <c r="A147" s="66" t="str">
        <f t="shared" si="52"/>
        <v>Summer</v>
      </c>
      <c r="B147" s="64"/>
      <c r="C147" s="175"/>
      <c r="D147" s="65"/>
      <c r="E147" s="65"/>
      <c r="F147" s="65"/>
      <c r="G147" s="65"/>
      <c r="H147" s="65"/>
      <c r="I147" s="65"/>
      <c r="J147" s="65"/>
      <c r="K147" s="63"/>
      <c r="U147" s="63"/>
      <c r="V147" s="63"/>
      <c r="W147" s="63"/>
    </row>
    <row r="148" spans="1:23">
      <c r="A148" s="64" t="str">
        <f t="shared" si="52"/>
        <v>Groundnut</v>
      </c>
      <c r="B148" s="64"/>
      <c r="C148" s="175"/>
      <c r="D148" s="65">
        <f>(C80*(1-'5.Closing Stock &amp; W Capital'!$D$15))*$C$148*D$124</f>
        <v>0</v>
      </c>
      <c r="E148" s="65">
        <f>((D80*(1-'5.Closing Stock &amp; W Capital'!$D$15))+(C80*'5.Closing Stock &amp; W Capital'!$D$15))*$C$148*E$124</f>
        <v>0</v>
      </c>
      <c r="F148" s="65">
        <f>((E80*(1-'5.Closing Stock &amp; W Capital'!$D$15))+(D80*'5.Closing Stock &amp; W Capital'!$D$15))*$C$148*F$124</f>
        <v>0</v>
      </c>
      <c r="G148" s="65">
        <f>((F80*(1-'5.Closing Stock &amp; W Capital'!$D$15))+(E80*'5.Closing Stock &amp; W Capital'!$D$15))*$C$148*G$124</f>
        <v>0</v>
      </c>
      <c r="H148" s="65">
        <f>((G80*(1-'5.Closing Stock &amp; W Capital'!$D$15))+(F80*'5.Closing Stock &amp; W Capital'!$D$15))*$C$148*H$124</f>
        <v>0</v>
      </c>
      <c r="I148" s="65">
        <f>((H80*(1-'5.Closing Stock &amp; W Capital'!$D$15))+(G80*'5.Closing Stock &amp; W Capital'!$D$15))*$C$148*I$124</f>
        <v>0</v>
      </c>
      <c r="J148" s="65">
        <f>((I80*(1-'5.Closing Stock &amp; W Capital'!$D$15))+(H80*'5.Closing Stock &amp; W Capital'!$D$15))*$C$148*J$124</f>
        <v>0</v>
      </c>
      <c r="K148" s="63"/>
      <c r="U148" s="63"/>
      <c r="V148" s="63"/>
      <c r="W148" s="63"/>
    </row>
    <row r="149" spans="1:23">
      <c r="A149" s="64">
        <f t="shared" si="52"/>
        <v>0</v>
      </c>
      <c r="B149" s="64"/>
      <c r="C149" s="175"/>
      <c r="D149" s="65">
        <f>(C81*(1-'5.Closing Stock &amp; W Capital'!$D$15))*$C$149*D$124</f>
        <v>0</v>
      </c>
      <c r="E149" s="65">
        <f>((D81*(1-'5.Closing Stock &amp; W Capital'!$D$15))+(C81*'5.Closing Stock &amp; W Capital'!$D$15))*$C$149*E$124</f>
        <v>0</v>
      </c>
      <c r="F149" s="65">
        <f>((E81*(1-'5.Closing Stock &amp; W Capital'!$D$15))+(D81*'5.Closing Stock &amp; W Capital'!$D$15))*$C$149*F$124</f>
        <v>0</v>
      </c>
      <c r="G149" s="65">
        <f>((F81*(1-'5.Closing Stock &amp; W Capital'!$D$15))+(E81*'5.Closing Stock &amp; W Capital'!$D$15))*$C$149*G$124</f>
        <v>0</v>
      </c>
      <c r="H149" s="65">
        <f>((G81*(1-'5.Closing Stock &amp; W Capital'!$D$15))+(F81*'5.Closing Stock &amp; W Capital'!$D$15))*$C$149*H$124</f>
        <v>0</v>
      </c>
      <c r="I149" s="65">
        <f>((H81*(1-'5.Closing Stock &amp; W Capital'!$D$15))+(G81*'5.Closing Stock &amp; W Capital'!$D$15))*$C$149*I$124</f>
        <v>0</v>
      </c>
      <c r="J149" s="65">
        <f>((I81*(1-'5.Closing Stock &amp; W Capital'!$D$15))+(H81*'5.Closing Stock &amp; W Capital'!$D$15))*$C$149*J$124</f>
        <v>0</v>
      </c>
      <c r="K149" s="63"/>
      <c r="U149" s="63"/>
      <c r="V149" s="63"/>
      <c r="W149" s="63"/>
    </row>
    <row r="150" spans="1:23">
      <c r="A150" s="64">
        <f t="shared" si="52"/>
        <v>0</v>
      </c>
      <c r="B150" s="64"/>
      <c r="C150" s="175"/>
      <c r="D150" s="65">
        <f>(C82*(1-'5.Closing Stock &amp; W Capital'!$D$15))*$C$150*D$124</f>
        <v>0</v>
      </c>
      <c r="E150" s="65">
        <f>((D82*(1-'5.Closing Stock &amp; W Capital'!$D$15))+(C82*'5.Closing Stock &amp; W Capital'!$D$15))*$C$150*E$124</f>
        <v>0</v>
      </c>
      <c r="F150" s="65">
        <f>((E82*(1-'5.Closing Stock &amp; W Capital'!$D$15))+(D82*'5.Closing Stock &amp; W Capital'!$D$15))*$C$150*F$124</f>
        <v>0</v>
      </c>
      <c r="G150" s="65">
        <f>((F82*(1-'5.Closing Stock &amp; W Capital'!$D$15))+(E82*'5.Closing Stock &amp; W Capital'!$D$15))*$C$150*G$124</f>
        <v>0</v>
      </c>
      <c r="H150" s="65">
        <f>((G82*(1-'5.Closing Stock &amp; W Capital'!$D$15))+(F82*'5.Closing Stock &amp; W Capital'!$D$15))*$C$150*H$124</f>
        <v>0</v>
      </c>
      <c r="I150" s="65">
        <f>((H82*(1-'5.Closing Stock &amp; W Capital'!$D$15))+(G82*'5.Closing Stock &amp; W Capital'!$D$15))*$C$150*I$124</f>
        <v>0</v>
      </c>
      <c r="J150" s="65">
        <f>((I82*(1-'5.Closing Stock &amp; W Capital'!$D$15))+(H82*'5.Closing Stock &amp; W Capital'!$D$15))*$C$150*J$124</f>
        <v>0</v>
      </c>
      <c r="K150" s="63"/>
      <c r="U150" s="63"/>
      <c r="V150" s="63"/>
      <c r="W150" s="63"/>
    </row>
    <row r="151" spans="1:23">
      <c r="A151" s="64">
        <f t="shared" si="52"/>
        <v>0</v>
      </c>
      <c r="B151" s="64"/>
      <c r="C151" s="175"/>
      <c r="D151" s="65">
        <f>(C83*(1-'5.Closing Stock &amp; W Capital'!$D$15))*$C$151*D$124</f>
        <v>0</v>
      </c>
      <c r="E151" s="65">
        <f>((D83*(1-'5.Closing Stock &amp; W Capital'!$D$15))+(C83*'5.Closing Stock &amp; W Capital'!$D$15))*$C$151*E$124</f>
        <v>0</v>
      </c>
      <c r="F151" s="65">
        <f>((E83*(1-'5.Closing Stock &amp; W Capital'!$D$15))+(D83*'5.Closing Stock &amp; W Capital'!$D$15))*$C$151*F$124</f>
        <v>0</v>
      </c>
      <c r="G151" s="65">
        <f>((F83*(1-'5.Closing Stock &amp; W Capital'!$D$15))+(E83*'5.Closing Stock &amp; W Capital'!$D$15))*$C$151*G$124</f>
        <v>0</v>
      </c>
      <c r="H151" s="65">
        <f>((G83*(1-'5.Closing Stock &amp; W Capital'!$D$15))+(F83*'5.Closing Stock &amp; W Capital'!$D$15))*$C$151*H$124</f>
        <v>0</v>
      </c>
      <c r="I151" s="65">
        <f>((H83*(1-'5.Closing Stock &amp; W Capital'!$D$15))+(G83*'5.Closing Stock &amp; W Capital'!$D$15))*$C$151*I$124</f>
        <v>0</v>
      </c>
      <c r="J151" s="65">
        <f>((I83*(1-'5.Closing Stock &amp; W Capital'!$D$15))+(H83*'5.Closing Stock &amp; W Capital'!$D$15))*$C$151*J$124</f>
        <v>0</v>
      </c>
      <c r="K151" s="63"/>
      <c r="U151" s="63"/>
      <c r="V151" s="63"/>
      <c r="W151" s="63"/>
    </row>
    <row r="152" spans="1:23">
      <c r="A152" s="64">
        <f t="shared" si="52"/>
        <v>0</v>
      </c>
      <c r="B152" s="64"/>
      <c r="C152" s="175"/>
      <c r="D152" s="65">
        <f>(C84*(1-'5.Closing Stock &amp; W Capital'!$D$15))*$C$152*D$124</f>
        <v>0</v>
      </c>
      <c r="E152" s="65">
        <f>((D84*(1-'5.Closing Stock &amp; W Capital'!$D$15))+(C84*'5.Closing Stock &amp; W Capital'!$D$15))*$C$152*E$124</f>
        <v>0</v>
      </c>
      <c r="F152" s="65">
        <f>((E84*(1-'5.Closing Stock &amp; W Capital'!$D$15))+(D84*'5.Closing Stock &amp; W Capital'!$D$15))*$C$152*F$124</f>
        <v>0</v>
      </c>
      <c r="G152" s="65">
        <f>((F84*(1-'5.Closing Stock &amp; W Capital'!$D$15))+(E84*'5.Closing Stock &amp; W Capital'!$D$15))*$C$152*G$124</f>
        <v>0</v>
      </c>
      <c r="H152" s="65">
        <f>((G84*(1-'5.Closing Stock &amp; W Capital'!$D$15))+(F84*'5.Closing Stock &amp; W Capital'!$D$15))*$C$152*H$124</f>
        <v>0</v>
      </c>
      <c r="I152" s="65">
        <f>((H84*(1-'5.Closing Stock &amp; W Capital'!$D$15))+(G84*'5.Closing Stock &amp; W Capital'!$D$15))*$C$152*I$124</f>
        <v>0</v>
      </c>
      <c r="J152" s="65">
        <f>((I84*(1-'5.Closing Stock &amp; W Capital'!$D$15))+(H84*'5.Closing Stock &amp; W Capital'!$D$15))*$C$152*J$124</f>
        <v>0</v>
      </c>
      <c r="K152" s="63"/>
      <c r="U152" s="63"/>
      <c r="V152" s="63"/>
      <c r="W152" s="63"/>
    </row>
    <row r="153" spans="1:23">
      <c r="A153" s="64" t="str">
        <f t="shared" si="52"/>
        <v>Fruit  &amp; Vegetables Crop Production Details</v>
      </c>
      <c r="B153" s="64"/>
      <c r="C153" s="175"/>
      <c r="D153" s="65"/>
      <c r="E153" s="65"/>
      <c r="F153" s="65"/>
      <c r="G153" s="65"/>
      <c r="H153" s="65"/>
      <c r="I153" s="65"/>
      <c r="J153" s="65"/>
      <c r="K153" s="63"/>
      <c r="U153" s="63"/>
      <c r="V153" s="63"/>
      <c r="W153" s="63"/>
    </row>
    <row r="154" spans="1:23">
      <c r="A154" s="64" t="str">
        <f t="shared" si="52"/>
        <v>Onion</v>
      </c>
      <c r="B154" s="64"/>
      <c r="C154" s="175"/>
      <c r="D154" s="65">
        <f>(C86*(1-'5.Closing Stock &amp; W Capital'!$D$15))*$C154*D$124</f>
        <v>0</v>
      </c>
      <c r="E154" s="65">
        <f>((D86*(1-'5.Closing Stock &amp; W Capital'!$D$15))+(C86*'5.Closing Stock &amp; W Capital'!$D$15))*$C154*E$124</f>
        <v>0</v>
      </c>
      <c r="F154" s="65">
        <f>((E86*(1-'5.Closing Stock &amp; W Capital'!$D$15))+(D86*'5.Closing Stock &amp; W Capital'!$D$15))*$C154*F$124</f>
        <v>0</v>
      </c>
      <c r="G154" s="65">
        <f>((F86*(1-'5.Closing Stock &amp; W Capital'!$D$15))+(E86*'5.Closing Stock &amp; W Capital'!$D$15))*$C154*G$124</f>
        <v>0</v>
      </c>
      <c r="H154" s="65">
        <f>((G86*(1-'5.Closing Stock &amp; W Capital'!$D$15))+(F86*'5.Closing Stock &amp; W Capital'!$D$15))*$C154*H$124</f>
        <v>0</v>
      </c>
      <c r="I154" s="65">
        <f>((H86*(1-'5.Closing Stock &amp; W Capital'!$D$15))+(G86*'5.Closing Stock &amp; W Capital'!$D$15))*$C154*I$124</f>
        <v>0</v>
      </c>
      <c r="J154" s="65">
        <f>((I86*(1-'5.Closing Stock &amp; W Capital'!$D$15))+(H86*'5.Closing Stock &amp; W Capital'!$D$15))*$C154*J$124</f>
        <v>0</v>
      </c>
      <c r="K154" s="63"/>
      <c r="U154" s="63"/>
      <c r="V154" s="63"/>
      <c r="W154" s="63"/>
    </row>
    <row r="155" spans="1:23">
      <c r="A155" s="64" t="str">
        <f t="shared" si="52"/>
        <v>Tomato</v>
      </c>
      <c r="B155" s="64"/>
      <c r="C155" s="175"/>
      <c r="D155" s="65">
        <f>(C87*(1-'5.Closing Stock &amp; W Capital'!$D$15))*$C155*D$124</f>
        <v>0</v>
      </c>
      <c r="E155" s="65">
        <f>((D87*(1-'5.Closing Stock &amp; W Capital'!$D$15))+(C87*'5.Closing Stock &amp; W Capital'!$D$15))*$C155*E$124</f>
        <v>0</v>
      </c>
      <c r="F155" s="65">
        <f>((E87*(1-'5.Closing Stock &amp; W Capital'!$D$15))+(D87*'5.Closing Stock &amp; W Capital'!$D$15))*$C155*F$124</f>
        <v>0</v>
      </c>
      <c r="G155" s="65">
        <f>((F87*(1-'5.Closing Stock &amp; W Capital'!$D$15))+(E87*'5.Closing Stock &amp; W Capital'!$D$15))*$C155*G$124</f>
        <v>0</v>
      </c>
      <c r="H155" s="65">
        <f>((G87*(1-'5.Closing Stock &amp; W Capital'!$D$15))+(F87*'5.Closing Stock &amp; W Capital'!$D$15))*$C155*H$124</f>
        <v>0</v>
      </c>
      <c r="I155" s="65">
        <f>((H87*(1-'5.Closing Stock &amp; W Capital'!$D$15))+(G87*'5.Closing Stock &amp; W Capital'!$D$15))*$C155*I$124</f>
        <v>0</v>
      </c>
      <c r="J155" s="65">
        <f>((I87*(1-'5.Closing Stock &amp; W Capital'!$D$15))+(H87*'5.Closing Stock &amp; W Capital'!$D$15))*$C155*J$124</f>
        <v>0</v>
      </c>
      <c r="K155" s="63"/>
      <c r="U155" s="63"/>
      <c r="V155" s="63"/>
      <c r="W155" s="63"/>
    </row>
    <row r="156" spans="1:23">
      <c r="A156" s="64" t="str">
        <f t="shared" si="52"/>
        <v>Okra</v>
      </c>
      <c r="B156" s="64"/>
      <c r="C156" s="175"/>
      <c r="D156" s="65">
        <f>(C88*(1-'5.Closing Stock &amp; W Capital'!$D$15))*$C156*D$124</f>
        <v>0</v>
      </c>
      <c r="E156" s="65">
        <f>((D88*(1-'5.Closing Stock &amp; W Capital'!$D$15))+(C88*'5.Closing Stock &amp; W Capital'!$D$15))*$C156*E$124</f>
        <v>0</v>
      </c>
      <c r="F156" s="65">
        <f>((E88*(1-'5.Closing Stock &amp; W Capital'!$D$15))+(D88*'5.Closing Stock &amp; W Capital'!$D$15))*$C156*F$124</f>
        <v>0</v>
      </c>
      <c r="G156" s="65">
        <f>((F88*(1-'5.Closing Stock &amp; W Capital'!$D$15))+(E88*'5.Closing Stock &amp; W Capital'!$D$15))*$C156*G$124</f>
        <v>0</v>
      </c>
      <c r="H156" s="65">
        <f>((G88*(1-'5.Closing Stock &amp; W Capital'!$D$15))+(F88*'5.Closing Stock &amp; W Capital'!$D$15))*$C156*H$124</f>
        <v>0</v>
      </c>
      <c r="I156" s="65">
        <f>((H88*(1-'5.Closing Stock &amp; W Capital'!$D$15))+(G88*'5.Closing Stock &amp; W Capital'!$D$15))*$C156*I$124</f>
        <v>0</v>
      </c>
      <c r="J156" s="65">
        <f>((I88*(1-'5.Closing Stock &amp; W Capital'!$D$15))+(H88*'5.Closing Stock &amp; W Capital'!$D$15))*$C156*J$124</f>
        <v>0</v>
      </c>
      <c r="K156" s="63"/>
      <c r="U156" s="63"/>
      <c r="V156" s="63"/>
      <c r="W156" s="63"/>
    </row>
    <row r="157" spans="1:23">
      <c r="A157" s="64" t="str">
        <f t="shared" si="52"/>
        <v>Chilli</v>
      </c>
      <c r="B157" s="64"/>
      <c r="C157" s="175"/>
      <c r="D157" s="65">
        <f>(C89*(1-'5.Closing Stock &amp; W Capital'!$D$15))*$C157*D$124</f>
        <v>0</v>
      </c>
      <c r="E157" s="65">
        <f>((D89*(1-'5.Closing Stock &amp; W Capital'!$D$15))+(C89*'5.Closing Stock &amp; W Capital'!$D$15))*$C157*E$124</f>
        <v>0</v>
      </c>
      <c r="F157" s="65">
        <f>((E89*(1-'5.Closing Stock &amp; W Capital'!$D$15))+(D89*'5.Closing Stock &amp; W Capital'!$D$15))*$C157*F$124</f>
        <v>0</v>
      </c>
      <c r="G157" s="65">
        <f>((F89*(1-'5.Closing Stock &amp; W Capital'!$D$15))+(E89*'5.Closing Stock &amp; W Capital'!$D$15))*$C157*G$124</f>
        <v>0</v>
      </c>
      <c r="H157" s="65">
        <f>((G89*(1-'5.Closing Stock &amp; W Capital'!$D$15))+(F89*'5.Closing Stock &amp; W Capital'!$D$15))*$C157*H$124</f>
        <v>0</v>
      </c>
      <c r="I157" s="65">
        <f>((H89*(1-'5.Closing Stock &amp; W Capital'!$D$15))+(G89*'5.Closing Stock &amp; W Capital'!$D$15))*$C157*I$124</f>
        <v>0</v>
      </c>
      <c r="J157" s="65">
        <f>((I89*(1-'5.Closing Stock &amp; W Capital'!$D$15))+(H89*'5.Closing Stock &amp; W Capital'!$D$15))*$C157*J$124</f>
        <v>0</v>
      </c>
      <c r="K157" s="63"/>
      <c r="U157" s="63"/>
      <c r="V157" s="63"/>
      <c r="W157" s="63"/>
    </row>
    <row r="158" spans="1:23">
      <c r="A158" s="64" t="str">
        <f t="shared" si="52"/>
        <v>Potato</v>
      </c>
      <c r="B158" s="64"/>
      <c r="C158" s="175"/>
      <c r="D158" s="65">
        <f>(C90*(1-'5.Closing Stock &amp; W Capital'!$D$15))*$C158*D$124</f>
        <v>0</v>
      </c>
      <c r="E158" s="65">
        <f>((D90*(1-'5.Closing Stock &amp; W Capital'!$D$15))+(C90*'5.Closing Stock &amp; W Capital'!$D$15))*$C158*E$124</f>
        <v>0</v>
      </c>
      <c r="F158" s="65">
        <f>((E90*(1-'5.Closing Stock &amp; W Capital'!$D$15))+(D90*'5.Closing Stock &amp; W Capital'!$D$15))*$C158*F$124</f>
        <v>0</v>
      </c>
      <c r="G158" s="65">
        <f>((F90*(1-'5.Closing Stock &amp; W Capital'!$D$15))+(E90*'5.Closing Stock &amp; W Capital'!$D$15))*$C158*G$124</f>
        <v>0</v>
      </c>
      <c r="H158" s="65">
        <f>((G90*(1-'5.Closing Stock &amp; W Capital'!$D$15))+(F90*'5.Closing Stock &amp; W Capital'!$D$15))*$C158*H$124</f>
        <v>0</v>
      </c>
      <c r="I158" s="65">
        <f>((H90*(1-'5.Closing Stock &amp; W Capital'!$D$15))+(G90*'5.Closing Stock &amp; W Capital'!$D$15))*$C158*I$124</f>
        <v>0</v>
      </c>
      <c r="J158" s="65">
        <f>((I90*(1-'5.Closing Stock &amp; W Capital'!$D$15))+(H90*'5.Closing Stock &amp; W Capital'!$D$15))*$C158*J$124</f>
        <v>0</v>
      </c>
      <c r="K158" s="63"/>
      <c r="U158" s="63"/>
      <c r="V158" s="63"/>
      <c r="W158" s="63"/>
    </row>
    <row r="159" spans="1:23">
      <c r="A159" s="64">
        <f t="shared" si="52"/>
        <v>0</v>
      </c>
      <c r="B159" s="64"/>
      <c r="C159" s="175"/>
      <c r="D159" s="65">
        <f>(C91*(1-'5.Closing Stock &amp; W Capital'!$D$15))*$C159*D$124</f>
        <v>0</v>
      </c>
      <c r="E159" s="65">
        <f>((D91*(1-'5.Closing Stock &amp; W Capital'!$D$15))+(C91*'5.Closing Stock &amp; W Capital'!$D$15))*$C159*E$124</f>
        <v>0</v>
      </c>
      <c r="F159" s="65">
        <f>((E91*(1-'5.Closing Stock &amp; W Capital'!$D$15))+(D91*'5.Closing Stock &amp; W Capital'!$D$15))*$C159*F$124</f>
        <v>0</v>
      </c>
      <c r="G159" s="65">
        <f>((F91*(1-'5.Closing Stock &amp; W Capital'!$D$15))+(E91*'5.Closing Stock &amp; W Capital'!$D$15))*$C159*G$124</f>
        <v>0</v>
      </c>
      <c r="H159" s="65">
        <f>((G91*(1-'5.Closing Stock &amp; W Capital'!$D$15))+(F91*'5.Closing Stock &amp; W Capital'!$D$15))*$C159*H$124</f>
        <v>0</v>
      </c>
      <c r="I159" s="65">
        <f>((H91*(1-'5.Closing Stock &amp; W Capital'!$D$15))+(G91*'5.Closing Stock &amp; W Capital'!$D$15))*$C159*I$124</f>
        <v>0</v>
      </c>
      <c r="J159" s="65">
        <f>((I91*(1-'5.Closing Stock &amp; W Capital'!$D$15))+(H91*'5.Closing Stock &amp; W Capital'!$D$15))*$C159*J$124</f>
        <v>0</v>
      </c>
      <c r="K159" s="63"/>
      <c r="U159" s="63"/>
      <c r="V159" s="63"/>
      <c r="W159" s="63"/>
    </row>
    <row r="160" spans="1:23">
      <c r="A160" s="64">
        <f t="shared" si="52"/>
        <v>0</v>
      </c>
      <c r="B160" s="64"/>
      <c r="C160" s="175"/>
      <c r="D160" s="65">
        <f>(C92*(1-'5.Closing Stock &amp; W Capital'!$D$15))*$C160*D$124</f>
        <v>0</v>
      </c>
      <c r="E160" s="65">
        <f>((D92*(1-'5.Closing Stock &amp; W Capital'!$D$15))+(C92*'5.Closing Stock &amp; W Capital'!$D$15))*$C160*E$124</f>
        <v>0</v>
      </c>
      <c r="F160" s="65">
        <f>((E92*(1-'5.Closing Stock &amp; W Capital'!$D$15))+(D92*'5.Closing Stock &amp; W Capital'!$D$15))*$C160*F$124</f>
        <v>0</v>
      </c>
      <c r="G160" s="65">
        <f>((F92*(1-'5.Closing Stock &amp; W Capital'!$D$15))+(E92*'5.Closing Stock &amp; W Capital'!$D$15))*$C160*G$124</f>
        <v>0</v>
      </c>
      <c r="H160" s="65">
        <f>((G92*(1-'5.Closing Stock &amp; W Capital'!$D$15))+(F92*'5.Closing Stock &amp; W Capital'!$D$15))*$C160*H$124</f>
        <v>0</v>
      </c>
      <c r="I160" s="65">
        <f>((H92*(1-'5.Closing Stock &amp; W Capital'!$D$15))+(G92*'5.Closing Stock &amp; W Capital'!$D$15))*$C160*I$124</f>
        <v>0</v>
      </c>
      <c r="J160" s="65">
        <f>((I92*(1-'5.Closing Stock &amp; W Capital'!$D$15))+(H92*'5.Closing Stock &amp; W Capital'!$D$15))*$C160*J$124</f>
        <v>0</v>
      </c>
      <c r="K160" s="63"/>
      <c r="U160" s="63"/>
      <c r="V160" s="63"/>
      <c r="W160" s="63"/>
    </row>
    <row r="161" spans="1:23">
      <c r="A161" s="64">
        <f t="shared" ref="A161:A179" si="53">A40</f>
        <v>0</v>
      </c>
      <c r="B161" s="64"/>
      <c r="C161" s="175"/>
      <c r="D161" s="65">
        <f>(C93*(1-'5.Closing Stock &amp; W Capital'!$D$15))*$C161*D$124</f>
        <v>0</v>
      </c>
      <c r="E161" s="65">
        <f>((D93*(1-'5.Closing Stock &amp; W Capital'!$D$15))+(C93*'5.Closing Stock &amp; W Capital'!$D$15))*$C161*E$124</f>
        <v>0</v>
      </c>
      <c r="F161" s="65">
        <f>((E93*(1-'5.Closing Stock &amp; W Capital'!$D$15))+(D93*'5.Closing Stock &amp; W Capital'!$D$15))*$C161*F$124</f>
        <v>0</v>
      </c>
      <c r="G161" s="65">
        <f>((F93*(1-'5.Closing Stock &amp; W Capital'!$D$15))+(E93*'5.Closing Stock &amp; W Capital'!$D$15))*$C161*G$124</f>
        <v>0</v>
      </c>
      <c r="H161" s="65">
        <f>((G93*(1-'5.Closing Stock &amp; W Capital'!$D$15))+(F93*'5.Closing Stock &amp; W Capital'!$D$15))*$C161*H$124</f>
        <v>0</v>
      </c>
      <c r="I161" s="65">
        <f>((H93*(1-'5.Closing Stock &amp; W Capital'!$D$15))+(G93*'5.Closing Stock &amp; W Capital'!$D$15))*$C161*I$124</f>
        <v>0</v>
      </c>
      <c r="J161" s="65">
        <f>((I93*(1-'5.Closing Stock &amp; W Capital'!$D$15))+(H93*'5.Closing Stock &amp; W Capital'!$D$15))*$C161*J$124</f>
        <v>0</v>
      </c>
      <c r="K161" s="63"/>
      <c r="U161" s="63"/>
      <c r="V161" s="63"/>
      <c r="W161" s="63"/>
    </row>
    <row r="162" spans="1:23">
      <c r="A162" s="64">
        <f t="shared" si="53"/>
        <v>0</v>
      </c>
      <c r="B162" s="64"/>
      <c r="C162" s="175"/>
      <c r="D162" s="65">
        <f>(C94*(1-'5.Closing Stock &amp; W Capital'!$D$15))*$C162*D$124</f>
        <v>0</v>
      </c>
      <c r="E162" s="65">
        <f>((D94*(1-'5.Closing Stock &amp; W Capital'!$D$15))+(C94*'5.Closing Stock &amp; W Capital'!$D$15))*$C162*E$124</f>
        <v>0</v>
      </c>
      <c r="F162" s="65">
        <f>((E94*(1-'5.Closing Stock &amp; W Capital'!$D$15))+(D94*'5.Closing Stock &amp; W Capital'!$D$15))*$C162*F$124</f>
        <v>0</v>
      </c>
      <c r="G162" s="65">
        <f>((F94*(1-'5.Closing Stock &amp; W Capital'!$D$15))+(E94*'5.Closing Stock &amp; W Capital'!$D$15))*$C162*G$124</f>
        <v>0</v>
      </c>
      <c r="H162" s="65">
        <f>((G94*(1-'5.Closing Stock &amp; W Capital'!$D$15))+(F94*'5.Closing Stock &amp; W Capital'!$D$15))*$C162*H$124</f>
        <v>0</v>
      </c>
      <c r="I162" s="65">
        <f>((H94*(1-'5.Closing Stock &amp; W Capital'!$D$15))+(G94*'5.Closing Stock &amp; W Capital'!$D$15))*$C162*I$124</f>
        <v>0</v>
      </c>
      <c r="J162" s="65">
        <f>((I94*(1-'5.Closing Stock &amp; W Capital'!$D$15))+(H94*'5.Closing Stock &amp; W Capital'!$D$15))*$C162*J$124</f>
        <v>0</v>
      </c>
      <c r="K162" s="63"/>
      <c r="U162" s="63"/>
      <c r="V162" s="63"/>
      <c r="W162" s="63"/>
    </row>
    <row r="163" spans="1:23">
      <c r="A163" s="64" t="str">
        <f t="shared" si="53"/>
        <v>Onion</v>
      </c>
      <c r="B163" s="64"/>
      <c r="C163" s="175"/>
      <c r="D163" s="65">
        <f>(C95*(1-'5.Closing Stock &amp; W Capital'!$D$15))*$C163*D$124</f>
        <v>0</v>
      </c>
      <c r="E163" s="65">
        <f>((D95*(1-'5.Closing Stock &amp; W Capital'!$D$15))+(C95*'5.Closing Stock &amp; W Capital'!$D$15))*$C163*E$124</f>
        <v>0</v>
      </c>
      <c r="F163" s="65">
        <f>((E95*(1-'5.Closing Stock &amp; W Capital'!$D$15))+(D95*'5.Closing Stock &amp; W Capital'!$D$15))*$C163*F$124</f>
        <v>0</v>
      </c>
      <c r="G163" s="65">
        <f>((F95*(1-'5.Closing Stock &amp; W Capital'!$D$15))+(E95*'5.Closing Stock &amp; W Capital'!$D$15))*$C163*G$124</f>
        <v>0</v>
      </c>
      <c r="H163" s="65">
        <f>((G95*(1-'5.Closing Stock &amp; W Capital'!$D$15))+(F95*'5.Closing Stock &amp; W Capital'!$D$15))*$C163*H$124</f>
        <v>0</v>
      </c>
      <c r="I163" s="65">
        <f>((H95*(1-'5.Closing Stock &amp; W Capital'!$D$15))+(G95*'5.Closing Stock &amp; W Capital'!$D$15))*$C163*I$124</f>
        <v>0</v>
      </c>
      <c r="J163" s="65">
        <f>((I95*(1-'5.Closing Stock &amp; W Capital'!$D$15))+(H95*'5.Closing Stock &amp; W Capital'!$D$15))*$C163*J$124</f>
        <v>0</v>
      </c>
      <c r="K163" s="63"/>
      <c r="U163" s="63"/>
      <c r="V163" s="63"/>
      <c r="W163" s="63"/>
    </row>
    <row r="164" spans="1:23">
      <c r="A164" s="64" t="str">
        <f t="shared" si="53"/>
        <v>Tomato</v>
      </c>
      <c r="B164" s="64"/>
      <c r="C164" s="175"/>
      <c r="D164" s="65">
        <f>(C96*(1-'5.Closing Stock &amp; W Capital'!$D$15))*$C164*D$124</f>
        <v>0</v>
      </c>
      <c r="E164" s="65">
        <f>((D96*(1-'5.Closing Stock &amp; W Capital'!$D$15))+(C96*'5.Closing Stock &amp; W Capital'!$D$15))*$C164*E$124</f>
        <v>0</v>
      </c>
      <c r="F164" s="65">
        <f>((E96*(1-'5.Closing Stock &amp; W Capital'!$D$15))+(D96*'5.Closing Stock &amp; W Capital'!$D$15))*$C164*F$124</f>
        <v>0</v>
      </c>
      <c r="G164" s="65">
        <f>((F96*(1-'5.Closing Stock &amp; W Capital'!$D$15))+(E96*'5.Closing Stock &amp; W Capital'!$D$15))*$C164*G$124</f>
        <v>0</v>
      </c>
      <c r="H164" s="65">
        <f>((G96*(1-'5.Closing Stock &amp; W Capital'!$D$15))+(F96*'5.Closing Stock &amp; W Capital'!$D$15))*$C164*H$124</f>
        <v>0</v>
      </c>
      <c r="I164" s="65">
        <f>((H96*(1-'5.Closing Stock &amp; W Capital'!$D$15))+(G96*'5.Closing Stock &amp; W Capital'!$D$15))*$C164*I$124</f>
        <v>0</v>
      </c>
      <c r="J164" s="65">
        <f>((I96*(1-'5.Closing Stock &amp; W Capital'!$D$15))+(H96*'5.Closing Stock &amp; W Capital'!$D$15))*$C164*J$124</f>
        <v>0</v>
      </c>
      <c r="K164" s="63"/>
      <c r="U164" s="63"/>
      <c r="V164" s="63"/>
      <c r="W164" s="63"/>
    </row>
    <row r="165" spans="1:23">
      <c r="A165" s="64" t="str">
        <f t="shared" si="53"/>
        <v>Okra</v>
      </c>
      <c r="B165" s="64"/>
      <c r="C165" s="175"/>
      <c r="D165" s="65">
        <f>(C97*(1-'5.Closing Stock &amp; W Capital'!$D$15))*$C165*D$124</f>
        <v>0</v>
      </c>
      <c r="E165" s="65">
        <f>((D97*(1-'5.Closing Stock &amp; W Capital'!$D$15))+(C97*'5.Closing Stock &amp; W Capital'!$D$15))*$C165*E$124</f>
        <v>0</v>
      </c>
      <c r="F165" s="65">
        <f>((E97*(1-'5.Closing Stock &amp; W Capital'!$D$15))+(D97*'5.Closing Stock &amp; W Capital'!$D$15))*$C165*F$124</f>
        <v>0</v>
      </c>
      <c r="G165" s="65">
        <f>((F97*(1-'5.Closing Stock &amp; W Capital'!$D$15))+(E97*'5.Closing Stock &amp; W Capital'!$D$15))*$C165*G$124</f>
        <v>0</v>
      </c>
      <c r="H165" s="65">
        <f>((G97*(1-'5.Closing Stock &amp; W Capital'!$D$15))+(F97*'5.Closing Stock &amp; W Capital'!$D$15))*$C165*H$124</f>
        <v>0</v>
      </c>
      <c r="I165" s="65">
        <f>((H97*(1-'5.Closing Stock &amp; W Capital'!$D$15))+(G97*'5.Closing Stock &amp; W Capital'!$D$15))*$C165*I$124</f>
        <v>0</v>
      </c>
      <c r="J165" s="65">
        <f>((I97*(1-'5.Closing Stock &amp; W Capital'!$D$15))+(H97*'5.Closing Stock &amp; W Capital'!$D$15))*$C165*J$124</f>
        <v>0</v>
      </c>
      <c r="K165" s="63"/>
      <c r="U165" s="63"/>
      <c r="V165" s="63"/>
      <c r="W165" s="63"/>
    </row>
    <row r="166" spans="1:23">
      <c r="A166" s="64" t="str">
        <f t="shared" si="53"/>
        <v>Chilli</v>
      </c>
      <c r="B166" s="64"/>
      <c r="C166" s="175"/>
      <c r="D166" s="65">
        <f>(C98*(1-'5.Closing Stock &amp; W Capital'!$D$15))*$C166*D$124</f>
        <v>0</v>
      </c>
      <c r="E166" s="65">
        <f>((D98*(1-'5.Closing Stock &amp; W Capital'!$D$15))+(C98*'5.Closing Stock &amp; W Capital'!$D$15))*$C166*E$124</f>
        <v>0</v>
      </c>
      <c r="F166" s="65">
        <f>((E98*(1-'5.Closing Stock &amp; W Capital'!$D$15))+(D98*'5.Closing Stock &amp; W Capital'!$D$15))*$C166*F$124</f>
        <v>0</v>
      </c>
      <c r="G166" s="65">
        <f>((F98*(1-'5.Closing Stock &amp; W Capital'!$D$15))+(E98*'5.Closing Stock &amp; W Capital'!$D$15))*$C166*G$124</f>
        <v>0</v>
      </c>
      <c r="H166" s="65">
        <f>((G98*(1-'5.Closing Stock &amp; W Capital'!$D$15))+(F98*'5.Closing Stock &amp; W Capital'!$D$15))*$C166*H$124</f>
        <v>0</v>
      </c>
      <c r="I166" s="65">
        <f>((H98*(1-'5.Closing Stock &amp; W Capital'!$D$15))+(G98*'5.Closing Stock &amp; W Capital'!$D$15))*$C166*I$124</f>
        <v>0</v>
      </c>
      <c r="J166" s="65">
        <f>((I98*(1-'5.Closing Stock &amp; W Capital'!$D$15))+(H98*'5.Closing Stock &amp; W Capital'!$D$15))*$C166*J$124</f>
        <v>0</v>
      </c>
      <c r="K166" s="63"/>
      <c r="U166" s="63"/>
      <c r="V166" s="63"/>
      <c r="W166" s="63"/>
    </row>
    <row r="167" spans="1:23">
      <c r="A167" s="64" t="str">
        <f t="shared" si="53"/>
        <v>Brinjal</v>
      </c>
      <c r="B167" s="64"/>
      <c r="C167" s="175"/>
      <c r="D167" s="65">
        <f>(C99*(1-'5.Closing Stock &amp; W Capital'!$D$15))*$C167*D$124</f>
        <v>0</v>
      </c>
      <c r="E167" s="65">
        <f>((D99*(1-'5.Closing Stock &amp; W Capital'!$D$15))+(C99*'5.Closing Stock &amp; W Capital'!$D$15))*$C167*E$124</f>
        <v>0</v>
      </c>
      <c r="F167" s="65">
        <f>((E99*(1-'5.Closing Stock &amp; W Capital'!$D$15))+(D99*'5.Closing Stock &amp; W Capital'!$D$15))*$C167*F$124</f>
        <v>0</v>
      </c>
      <c r="G167" s="65">
        <f>((F99*(1-'5.Closing Stock &amp; W Capital'!$D$15))+(E99*'5.Closing Stock &amp; W Capital'!$D$15))*$C167*G$124</f>
        <v>0</v>
      </c>
      <c r="H167" s="65">
        <f>((G99*(1-'5.Closing Stock &amp; W Capital'!$D$15))+(F99*'5.Closing Stock &amp; W Capital'!$D$15))*$C167*H$124</f>
        <v>0</v>
      </c>
      <c r="I167" s="65">
        <f>((H99*(1-'5.Closing Stock &amp; W Capital'!$D$15))+(G99*'5.Closing Stock &amp; W Capital'!$D$15))*$C167*I$124</f>
        <v>0</v>
      </c>
      <c r="J167" s="65">
        <f>((I99*(1-'5.Closing Stock &amp; W Capital'!$D$15))+(H99*'5.Closing Stock &amp; W Capital'!$D$15))*$C167*J$124</f>
        <v>0</v>
      </c>
      <c r="K167" s="63"/>
      <c r="U167" s="63"/>
      <c r="V167" s="63"/>
      <c r="W167" s="63"/>
    </row>
    <row r="168" spans="1:23">
      <c r="A168" s="64">
        <f t="shared" si="53"/>
        <v>0</v>
      </c>
      <c r="B168" s="64"/>
      <c r="C168" s="175"/>
      <c r="D168" s="65">
        <f>(C100*(1-'5.Closing Stock &amp; W Capital'!$D$15))*$C168*D$124</f>
        <v>0</v>
      </c>
      <c r="E168" s="65">
        <f>((D100*(1-'5.Closing Stock &amp; W Capital'!$D$15))+(C100*'5.Closing Stock &amp; W Capital'!$D$15))*$C168*E$124</f>
        <v>0</v>
      </c>
      <c r="F168" s="65">
        <f>((E100*(1-'5.Closing Stock &amp; W Capital'!$D$15))+(D100*'5.Closing Stock &amp; W Capital'!$D$15))*$C168*F$124</f>
        <v>0</v>
      </c>
      <c r="G168" s="65">
        <f>((F100*(1-'5.Closing Stock &amp; W Capital'!$D$15))+(E100*'5.Closing Stock &amp; W Capital'!$D$15))*$C168*G$124</f>
        <v>0</v>
      </c>
      <c r="H168" s="65">
        <f>((G100*(1-'5.Closing Stock &amp; W Capital'!$D$15))+(F100*'5.Closing Stock &amp; W Capital'!$D$15))*$C168*H$124</f>
        <v>0</v>
      </c>
      <c r="I168" s="65">
        <f>((H100*(1-'5.Closing Stock &amp; W Capital'!$D$15))+(G100*'5.Closing Stock &amp; W Capital'!$D$15))*$C168*I$124</f>
        <v>0</v>
      </c>
      <c r="J168" s="65">
        <f>((I100*(1-'5.Closing Stock &amp; W Capital'!$D$15))+(H100*'5.Closing Stock &amp; W Capital'!$D$15))*$C168*J$124</f>
        <v>0</v>
      </c>
      <c r="K168" s="63"/>
      <c r="U168" s="63"/>
      <c r="V168" s="63"/>
      <c r="W168" s="63"/>
    </row>
    <row r="169" spans="1:23">
      <c r="A169" s="64">
        <f t="shared" si="53"/>
        <v>0</v>
      </c>
      <c r="B169" s="64"/>
      <c r="C169" s="175"/>
      <c r="D169" s="65">
        <f>(C101*(1-'5.Closing Stock &amp; W Capital'!$D$15))*$C169*D$124</f>
        <v>0</v>
      </c>
      <c r="E169" s="65">
        <f>((D101*(1-'5.Closing Stock &amp; W Capital'!$D$15))+(C101*'5.Closing Stock &amp; W Capital'!$D$15))*$C169*E$124</f>
        <v>0</v>
      </c>
      <c r="F169" s="65">
        <f>((E101*(1-'5.Closing Stock &amp; W Capital'!$D$15))+(D101*'5.Closing Stock &amp; W Capital'!$D$15))*$C169*F$124</f>
        <v>0</v>
      </c>
      <c r="G169" s="65">
        <f>((F101*(1-'5.Closing Stock &amp; W Capital'!$D$15))+(E101*'5.Closing Stock &amp; W Capital'!$D$15))*$C169*G$124</f>
        <v>0</v>
      </c>
      <c r="H169" s="65">
        <f>((G101*(1-'5.Closing Stock &amp; W Capital'!$D$15))+(F101*'5.Closing Stock &amp; W Capital'!$D$15))*$C169*H$124</f>
        <v>0</v>
      </c>
      <c r="I169" s="65">
        <f>((H101*(1-'5.Closing Stock &amp; W Capital'!$D$15))+(G101*'5.Closing Stock &amp; W Capital'!$D$15))*$C169*I$124</f>
        <v>0</v>
      </c>
      <c r="J169" s="65">
        <f>((I101*(1-'5.Closing Stock &amp; W Capital'!$D$15))+(H101*'5.Closing Stock &amp; W Capital'!$D$15))*$C169*J$124</f>
        <v>0</v>
      </c>
      <c r="K169" s="63"/>
      <c r="U169" s="63"/>
      <c r="V169" s="63"/>
      <c r="W169" s="63"/>
    </row>
    <row r="170" spans="1:23">
      <c r="A170" s="64">
        <f t="shared" si="53"/>
        <v>0</v>
      </c>
      <c r="B170" s="64"/>
      <c r="C170" s="175"/>
      <c r="D170" s="65">
        <f>(C102*(1-'5.Closing Stock &amp; W Capital'!$D$15))*$C170*D$124</f>
        <v>0</v>
      </c>
      <c r="E170" s="65">
        <f>((D102*(1-'5.Closing Stock &amp; W Capital'!$D$15))+(C102*'5.Closing Stock &amp; W Capital'!$D$15))*$C170*E$124</f>
        <v>0</v>
      </c>
      <c r="F170" s="65">
        <f>((E102*(1-'5.Closing Stock &amp; W Capital'!$D$15))+(D102*'5.Closing Stock &amp; W Capital'!$D$15))*$C170*F$124</f>
        <v>0</v>
      </c>
      <c r="G170" s="65">
        <f>((F102*(1-'5.Closing Stock &amp; W Capital'!$D$15))+(E102*'5.Closing Stock &amp; W Capital'!$D$15))*$C170*G$124</f>
        <v>0</v>
      </c>
      <c r="H170" s="65">
        <f>((G102*(1-'5.Closing Stock &amp; W Capital'!$D$15))+(F102*'5.Closing Stock &amp; W Capital'!$D$15))*$C170*H$124</f>
        <v>0</v>
      </c>
      <c r="I170" s="65">
        <f>((H102*(1-'5.Closing Stock &amp; W Capital'!$D$15))+(G102*'5.Closing Stock &amp; W Capital'!$D$15))*$C170*I$124</f>
        <v>0</v>
      </c>
      <c r="J170" s="65">
        <f>((I102*(1-'5.Closing Stock &amp; W Capital'!$D$15))+(H102*'5.Closing Stock &amp; W Capital'!$D$15))*$C170*J$124</f>
        <v>0</v>
      </c>
      <c r="K170" s="63"/>
      <c r="U170" s="63"/>
      <c r="V170" s="63"/>
      <c r="W170" s="63"/>
    </row>
    <row r="171" spans="1:23">
      <c r="A171" s="64">
        <f t="shared" si="53"/>
        <v>0</v>
      </c>
      <c r="B171" s="64"/>
      <c r="C171" s="175"/>
      <c r="D171" s="65">
        <f>(C103*(1-'5.Closing Stock &amp; W Capital'!$D$15))*$C171*D$124</f>
        <v>0</v>
      </c>
      <c r="E171" s="65">
        <f>((D103*(1-'5.Closing Stock &amp; W Capital'!$D$15))+(C103*'5.Closing Stock &amp; W Capital'!$D$15))*$C171*E$124</f>
        <v>0</v>
      </c>
      <c r="F171" s="65">
        <f>((E103*(1-'5.Closing Stock &amp; W Capital'!$D$15))+(D103*'5.Closing Stock &amp; W Capital'!$D$15))*$C171*F$124</f>
        <v>0</v>
      </c>
      <c r="G171" s="65">
        <f>((F103*(1-'5.Closing Stock &amp; W Capital'!$D$15))+(E103*'5.Closing Stock &amp; W Capital'!$D$15))*$C171*G$124</f>
        <v>0</v>
      </c>
      <c r="H171" s="65">
        <f>((G103*(1-'5.Closing Stock &amp; W Capital'!$D$15))+(F103*'5.Closing Stock &amp; W Capital'!$D$15))*$C171*H$124</f>
        <v>0</v>
      </c>
      <c r="I171" s="65">
        <f>((H103*(1-'5.Closing Stock &amp; W Capital'!$D$15))+(G103*'5.Closing Stock &amp; W Capital'!$D$15))*$C171*I$124</f>
        <v>0</v>
      </c>
      <c r="J171" s="65">
        <f>((I103*(1-'5.Closing Stock &amp; W Capital'!$D$15))+(H103*'5.Closing Stock &amp; W Capital'!$D$15))*$C171*J$124</f>
        <v>0</v>
      </c>
      <c r="K171" s="63"/>
      <c r="U171" s="63"/>
      <c r="V171" s="63"/>
      <c r="W171" s="63"/>
    </row>
    <row r="172" spans="1:23">
      <c r="A172" s="64">
        <f t="shared" si="53"/>
        <v>0</v>
      </c>
      <c r="B172" s="64"/>
      <c r="C172" s="175"/>
      <c r="D172" s="65">
        <f>(C104*(1-'5.Closing Stock &amp; W Capital'!$D$15))*$C172*D$124</f>
        <v>0</v>
      </c>
      <c r="E172" s="65">
        <f>((D104*(1-'5.Closing Stock &amp; W Capital'!$D$15))+(C104*'5.Closing Stock &amp; W Capital'!$D$15))*$C172*E$124</f>
        <v>0</v>
      </c>
      <c r="F172" s="65">
        <f>((E104*(1-'5.Closing Stock &amp; W Capital'!$D$15))+(D104*'5.Closing Stock &amp; W Capital'!$D$15))*$C172*F$124</f>
        <v>0</v>
      </c>
      <c r="G172" s="65">
        <f>((F104*(1-'5.Closing Stock &amp; W Capital'!$D$15))+(E104*'5.Closing Stock &amp; W Capital'!$D$15))*$C172*G$124</f>
        <v>0</v>
      </c>
      <c r="H172" s="65">
        <f>((G104*(1-'5.Closing Stock &amp; W Capital'!$D$15))+(F104*'5.Closing Stock &amp; W Capital'!$D$15))*$C172*H$124</f>
        <v>0</v>
      </c>
      <c r="I172" s="65">
        <f>((H104*(1-'5.Closing Stock &amp; W Capital'!$D$15))+(G104*'5.Closing Stock &amp; W Capital'!$D$15))*$C172*I$124</f>
        <v>0</v>
      </c>
      <c r="J172" s="65">
        <f>((I104*(1-'5.Closing Stock &amp; W Capital'!$D$15))+(H104*'5.Closing Stock &amp; W Capital'!$D$15))*$C172*J$124</f>
        <v>0</v>
      </c>
      <c r="K172" s="63"/>
      <c r="U172" s="63"/>
      <c r="V172" s="63"/>
      <c r="W172" s="63"/>
    </row>
    <row r="173" spans="1:23">
      <c r="A173" s="64">
        <f t="shared" si="53"/>
        <v>0</v>
      </c>
      <c r="B173" s="64"/>
      <c r="C173" s="175"/>
      <c r="D173" s="65">
        <f>(C105*(1-'5.Closing Stock &amp; W Capital'!$D$15))*$C173*D$124</f>
        <v>0</v>
      </c>
      <c r="E173" s="65">
        <f>((D105*(1-'5.Closing Stock &amp; W Capital'!$D$15))+(C105*'5.Closing Stock &amp; W Capital'!$D$15))*$C173*E$124</f>
        <v>0</v>
      </c>
      <c r="F173" s="65">
        <f>((E105*(1-'5.Closing Stock &amp; W Capital'!$D$15))+(D105*'5.Closing Stock &amp; W Capital'!$D$15))*$C173*F$124</f>
        <v>0</v>
      </c>
      <c r="G173" s="65">
        <f>((F105*(1-'5.Closing Stock &amp; W Capital'!$D$15))+(E105*'5.Closing Stock &amp; W Capital'!$D$15))*$C173*G$124</f>
        <v>0</v>
      </c>
      <c r="H173" s="65">
        <f>((G105*(1-'5.Closing Stock &amp; W Capital'!$D$15))+(F105*'5.Closing Stock &amp; W Capital'!$D$15))*$C173*H$124</f>
        <v>0</v>
      </c>
      <c r="I173" s="65">
        <f>((H105*(1-'5.Closing Stock &amp; W Capital'!$D$15))+(G105*'5.Closing Stock &amp; W Capital'!$D$15))*$C173*I$124</f>
        <v>0</v>
      </c>
      <c r="J173" s="65">
        <f>((I105*(1-'5.Closing Stock &amp; W Capital'!$D$15))+(H105*'5.Closing Stock &amp; W Capital'!$D$15))*$C173*J$124</f>
        <v>0</v>
      </c>
      <c r="K173" s="63"/>
      <c r="U173" s="63"/>
      <c r="V173" s="63"/>
      <c r="W173" s="63"/>
    </row>
    <row r="174" spans="1:23">
      <c r="A174" s="64">
        <f t="shared" si="53"/>
        <v>0</v>
      </c>
      <c r="B174" s="64"/>
      <c r="C174" s="175"/>
      <c r="D174" s="65">
        <f>(C106*(1-'5.Closing Stock &amp; W Capital'!$D$15))*$C174*D$124</f>
        <v>0</v>
      </c>
      <c r="E174" s="65">
        <f>((D106*(1-'5.Closing Stock &amp; W Capital'!$D$15))+(C106*'5.Closing Stock &amp; W Capital'!$D$15))*$C174*E$124</f>
        <v>0</v>
      </c>
      <c r="F174" s="65">
        <f>((E106*(1-'5.Closing Stock &amp; W Capital'!$D$15))+(D106*'5.Closing Stock &amp; W Capital'!$D$15))*$C174*F$124</f>
        <v>0</v>
      </c>
      <c r="G174" s="65">
        <f>((F106*(1-'5.Closing Stock &amp; W Capital'!$D$15))+(E106*'5.Closing Stock &amp; W Capital'!$D$15))*$C174*G$124</f>
        <v>0</v>
      </c>
      <c r="H174" s="65">
        <f>((G106*(1-'5.Closing Stock &amp; W Capital'!$D$15))+(F106*'5.Closing Stock &amp; W Capital'!$D$15))*$C174*H$124</f>
        <v>0</v>
      </c>
      <c r="I174" s="65">
        <f>((H106*(1-'5.Closing Stock &amp; W Capital'!$D$15))+(G106*'5.Closing Stock &amp; W Capital'!$D$15))*$C174*I$124</f>
        <v>0</v>
      </c>
      <c r="J174" s="65">
        <f>((I106*(1-'5.Closing Stock &amp; W Capital'!$D$15))+(H106*'5.Closing Stock &amp; W Capital'!$D$15))*$C174*J$124</f>
        <v>0</v>
      </c>
      <c r="K174" s="63"/>
      <c r="U174" s="63"/>
      <c r="V174" s="63"/>
      <c r="W174" s="63"/>
    </row>
    <row r="175" spans="1:23">
      <c r="A175" s="64" t="str">
        <f t="shared" si="53"/>
        <v>Pomegranate</v>
      </c>
      <c r="B175" s="64"/>
      <c r="C175" s="175"/>
      <c r="D175" s="65">
        <f>(C107*(1-'5.Closing Stock &amp; W Capital'!$D$15))*$C175*D$124</f>
        <v>0</v>
      </c>
      <c r="E175" s="65">
        <f>((D107*(1-'5.Closing Stock &amp; W Capital'!$D$15))+(C107*'5.Closing Stock &amp; W Capital'!$D$15))*$C175*E$124</f>
        <v>0</v>
      </c>
      <c r="F175" s="65">
        <f>((E107*(1-'5.Closing Stock &amp; W Capital'!$D$15))+(D107*'5.Closing Stock &amp; W Capital'!$D$15))*$C175*F$124</f>
        <v>0</v>
      </c>
      <c r="G175" s="65">
        <f>((F107*(1-'5.Closing Stock &amp; W Capital'!$D$15))+(E107*'5.Closing Stock &amp; W Capital'!$D$15))*$C175*G$124</f>
        <v>0</v>
      </c>
      <c r="H175" s="65">
        <f>((G107*(1-'5.Closing Stock &amp; W Capital'!$D$15))+(F107*'5.Closing Stock &amp; W Capital'!$D$15))*$C175*H$124</f>
        <v>0</v>
      </c>
      <c r="I175" s="65">
        <f>((H107*(1-'5.Closing Stock &amp; W Capital'!$D$15))+(G107*'5.Closing Stock &amp; W Capital'!$D$15))*$C175*I$124</f>
        <v>0</v>
      </c>
      <c r="J175" s="65">
        <f>((I107*(1-'5.Closing Stock &amp; W Capital'!$D$15))+(H107*'5.Closing Stock &amp; W Capital'!$D$15))*$C175*J$124</f>
        <v>0</v>
      </c>
      <c r="K175" s="63"/>
      <c r="U175" s="63"/>
      <c r="V175" s="63"/>
      <c r="W175" s="63"/>
    </row>
    <row r="176" spans="1:23">
      <c r="A176" s="64" t="str">
        <f t="shared" si="53"/>
        <v>Custard Apple</v>
      </c>
      <c r="B176" s="64"/>
      <c r="C176" s="175"/>
      <c r="D176" s="65">
        <f>(C108*(1-'5.Closing Stock &amp; W Capital'!$D$15))*$C176*D$124</f>
        <v>0</v>
      </c>
      <c r="E176" s="65">
        <f>((D108*(1-'5.Closing Stock &amp; W Capital'!$D$15))+(C108*'5.Closing Stock &amp; W Capital'!$D$15))*$C176*E$124</f>
        <v>0</v>
      </c>
      <c r="F176" s="65">
        <f>((E108*(1-'5.Closing Stock &amp; W Capital'!$D$15))+(D108*'5.Closing Stock &amp; W Capital'!$D$15))*$C176*F$124</f>
        <v>0</v>
      </c>
      <c r="G176" s="65">
        <f>((F108*(1-'5.Closing Stock &amp; W Capital'!$D$15))+(E108*'5.Closing Stock &amp; W Capital'!$D$15))*$C176*G$124</f>
        <v>0</v>
      </c>
      <c r="H176" s="65">
        <f>((G108*(1-'5.Closing Stock &amp; W Capital'!$D$15))+(F108*'5.Closing Stock &amp; W Capital'!$D$15))*$C176*H$124</f>
        <v>0</v>
      </c>
      <c r="I176" s="65">
        <f>((H108*(1-'5.Closing Stock &amp; W Capital'!$D$15))+(G108*'5.Closing Stock &amp; W Capital'!$D$15))*$C176*I$124</f>
        <v>0</v>
      </c>
      <c r="J176" s="65">
        <f>((I108*(1-'5.Closing Stock &amp; W Capital'!$D$15))+(H108*'5.Closing Stock &amp; W Capital'!$D$15))*$C176*J$124</f>
        <v>0</v>
      </c>
      <c r="K176" s="63"/>
      <c r="U176" s="63"/>
      <c r="V176" s="63"/>
      <c r="W176" s="63"/>
    </row>
    <row r="177" spans="1:23">
      <c r="A177" s="64" t="str">
        <f t="shared" si="53"/>
        <v>Guava</v>
      </c>
      <c r="B177" s="64"/>
      <c r="C177" s="175"/>
      <c r="D177" s="65">
        <f>(C109*(1-'5.Closing Stock &amp; W Capital'!$D$15))*$C177*D$124</f>
        <v>0</v>
      </c>
      <c r="E177" s="65">
        <f>((D109*(1-'5.Closing Stock &amp; W Capital'!$D$15))+(C109*'5.Closing Stock &amp; W Capital'!$D$15))*$C177*E$124</f>
        <v>0</v>
      </c>
      <c r="F177" s="65">
        <f>((E109*(1-'5.Closing Stock &amp; W Capital'!$D$15))+(D109*'5.Closing Stock &amp; W Capital'!$D$15))*$C177*F$124</f>
        <v>0</v>
      </c>
      <c r="G177" s="65">
        <f>((F109*(1-'5.Closing Stock &amp; W Capital'!$D$15))+(E109*'5.Closing Stock &amp; W Capital'!$D$15))*$C177*G$124</f>
        <v>0</v>
      </c>
      <c r="H177" s="65">
        <f>((G109*(1-'5.Closing Stock &amp; W Capital'!$D$15))+(F109*'5.Closing Stock &amp; W Capital'!$D$15))*$C177*H$124</f>
        <v>0</v>
      </c>
      <c r="I177" s="65">
        <f>((H109*(1-'5.Closing Stock &amp; W Capital'!$D$15))+(G109*'5.Closing Stock &amp; W Capital'!$D$15))*$C177*I$124</f>
        <v>0</v>
      </c>
      <c r="J177" s="65">
        <f>((I109*(1-'5.Closing Stock &amp; W Capital'!$D$15))+(H109*'5.Closing Stock &amp; W Capital'!$D$15))*$C177*J$124</f>
        <v>0</v>
      </c>
      <c r="K177" s="63"/>
      <c r="U177" s="63"/>
      <c r="V177" s="63"/>
      <c r="W177" s="63"/>
    </row>
    <row r="178" spans="1:23">
      <c r="A178" s="64" t="str">
        <f t="shared" si="53"/>
        <v>Citrus</v>
      </c>
      <c r="B178" s="64"/>
      <c r="C178" s="175"/>
      <c r="D178" s="65">
        <f>(C110*(1-'5.Closing Stock &amp; W Capital'!$D$15))*$C178*D$124</f>
        <v>0</v>
      </c>
      <c r="E178" s="65">
        <f>((D110*(1-'5.Closing Stock &amp; W Capital'!$D$15))+(C110*'5.Closing Stock &amp; W Capital'!$D$15))*$C178*E$124</f>
        <v>0</v>
      </c>
      <c r="F178" s="65">
        <f>((E110*(1-'5.Closing Stock &amp; W Capital'!$D$15))+(D110*'5.Closing Stock &amp; W Capital'!$D$15))*$C178*F$124</f>
        <v>0</v>
      </c>
      <c r="G178" s="65">
        <f>((F110*(1-'5.Closing Stock &amp; W Capital'!$D$15))+(E110*'5.Closing Stock &amp; W Capital'!$D$15))*$C178*G$124</f>
        <v>0</v>
      </c>
      <c r="H178" s="65">
        <f>((G110*(1-'5.Closing Stock &amp; W Capital'!$D$15))+(F110*'5.Closing Stock &amp; W Capital'!$D$15))*$C178*H$124</f>
        <v>0</v>
      </c>
      <c r="I178" s="65">
        <f>((H110*(1-'5.Closing Stock &amp; W Capital'!$D$15))+(G110*'5.Closing Stock &amp; W Capital'!$D$15))*$C178*I$124</f>
        <v>0</v>
      </c>
      <c r="J178" s="65">
        <f>((I110*(1-'5.Closing Stock &amp; W Capital'!$D$15))+(H110*'5.Closing Stock &amp; W Capital'!$D$15))*$C178*J$124</f>
        <v>0</v>
      </c>
      <c r="K178" s="63"/>
      <c r="U178" s="63"/>
      <c r="V178" s="63"/>
      <c r="W178" s="63"/>
    </row>
    <row r="179" spans="1:23">
      <c r="A179" s="64">
        <f t="shared" si="53"/>
        <v>0</v>
      </c>
      <c r="B179" s="64"/>
      <c r="C179" s="175"/>
      <c r="D179" s="65"/>
      <c r="E179" s="65"/>
      <c r="F179" s="65"/>
      <c r="G179" s="65"/>
      <c r="H179" s="65"/>
      <c r="I179" s="65"/>
      <c r="J179" s="65"/>
      <c r="K179" s="63"/>
      <c r="U179" s="63"/>
      <c r="V179" s="63"/>
      <c r="W179" s="63"/>
    </row>
    <row r="180" spans="1:23">
      <c r="A180" s="64"/>
      <c r="B180" s="64"/>
      <c r="C180" s="65"/>
      <c r="D180" s="65"/>
      <c r="E180" s="65"/>
      <c r="F180" s="65"/>
      <c r="G180" s="65"/>
      <c r="H180" s="65"/>
      <c r="I180" s="65"/>
      <c r="J180" s="65"/>
      <c r="K180" s="63"/>
      <c r="U180" s="63"/>
      <c r="V180" s="63"/>
      <c r="W180" s="63"/>
    </row>
    <row r="181" spans="1:23">
      <c r="A181" s="64" t="s">
        <v>284</v>
      </c>
      <c r="B181" s="64"/>
      <c r="C181" s="65" t="s">
        <v>689</v>
      </c>
      <c r="D181" s="65"/>
      <c r="E181" s="65"/>
      <c r="F181" s="65"/>
      <c r="G181" s="65"/>
      <c r="H181" s="65"/>
      <c r="I181" s="65"/>
      <c r="J181" s="65"/>
      <c r="K181" s="63"/>
      <c r="U181" s="63"/>
      <c r="V181" s="63"/>
      <c r="W181" s="63"/>
    </row>
    <row r="182" spans="1:23">
      <c r="A182" s="64" t="s">
        <v>392</v>
      </c>
      <c r="B182" s="64"/>
      <c r="C182" s="175">
        <f>350/50</f>
        <v>7</v>
      </c>
      <c r="D182" s="65">
        <f>(C114*(1-'5.Closing Stock &amp; W Capital'!$D$15))*$C$182*D124</f>
        <v>0</v>
      </c>
      <c r="E182" s="65">
        <f>((D114*(1-'5.Closing Stock &amp; W Capital'!$D$15))+(C114*'5.Closing Stock &amp; W Capital'!$D$15))*$C$182*E124</f>
        <v>0</v>
      </c>
      <c r="F182" s="65">
        <f>((E114*(1-'5.Closing Stock &amp; W Capital'!$D$15))+(D114*'5.Closing Stock &amp; W Capital'!$D$15))*$C$182*F124</f>
        <v>0</v>
      </c>
      <c r="G182" s="65">
        <f>((F114*(1-'5.Closing Stock &amp; W Capital'!$D$15))+(E114*'5.Closing Stock &amp; W Capital'!$D$15))*$C$182*G124</f>
        <v>0</v>
      </c>
      <c r="H182" s="65">
        <f>((G114*(1-'5.Closing Stock &amp; W Capital'!$D$15))+(F114*'5.Closing Stock &amp; W Capital'!$D$15))*$C$182*H124</f>
        <v>0</v>
      </c>
      <c r="I182" s="65">
        <f>((H114*(1-'5.Closing Stock &amp; W Capital'!$D$15))+(G114*'5.Closing Stock &amp; W Capital'!$D$15))*$C$182*I124</f>
        <v>0</v>
      </c>
      <c r="J182" s="65">
        <f>((I114*(1-'5.Closing Stock &amp; W Capital'!$D$15))+(H114*'5.Closing Stock &amp; W Capital'!$D$15))*$C$182*J124</f>
        <v>0</v>
      </c>
      <c r="K182" s="63"/>
      <c r="U182" s="63"/>
      <c r="V182" s="63"/>
      <c r="W182" s="63"/>
    </row>
    <row r="183" spans="1:23">
      <c r="A183" s="64" t="s">
        <v>178</v>
      </c>
      <c r="B183" s="64"/>
      <c r="C183" s="175">
        <v>8</v>
      </c>
      <c r="D183" s="65">
        <f>(C115*(1-'5.Closing Stock &amp; W Capital'!$D$15))*$C$183*D124</f>
        <v>0</v>
      </c>
      <c r="E183" s="65">
        <f>((D115*(1-'5.Closing Stock &amp; W Capital'!$D$15))+(C115*'5.Closing Stock &amp; W Capital'!$D$15))*$C$183*E124</f>
        <v>0</v>
      </c>
      <c r="F183" s="65">
        <f>((E115*(1-'5.Closing Stock &amp; W Capital'!$D$15))+(D115*'5.Closing Stock &amp; W Capital'!$D$15))*$C$183*F124</f>
        <v>0</v>
      </c>
      <c r="G183" s="65">
        <f>((F115*(1-'5.Closing Stock &amp; W Capital'!$D$15))+(E115*'5.Closing Stock &amp; W Capital'!$D$15))*$C$183*G124</f>
        <v>0</v>
      </c>
      <c r="H183" s="65">
        <f>((G115*(1-'5.Closing Stock &amp; W Capital'!$D$15))+(F115*'5.Closing Stock &amp; W Capital'!$D$15))*$C$183*H124</f>
        <v>0</v>
      </c>
      <c r="I183" s="65">
        <f>((H115*(1-'5.Closing Stock &amp; W Capital'!$D$15))+(G115*'5.Closing Stock &amp; W Capital'!$D$15))*$C$183*I124</f>
        <v>0</v>
      </c>
      <c r="J183" s="65">
        <f>((I115*(1-'5.Closing Stock &amp; W Capital'!$D$15))+(H115*'5.Closing Stock &amp; W Capital'!$D$15))*$C$183*J124</f>
        <v>0</v>
      </c>
      <c r="K183" s="63"/>
      <c r="U183" s="63"/>
      <c r="V183" s="63"/>
      <c r="W183" s="63"/>
    </row>
    <row r="184" spans="1:23">
      <c r="A184" s="64" t="s">
        <v>180</v>
      </c>
      <c r="B184" s="64"/>
      <c r="C184" s="175">
        <v>30</v>
      </c>
      <c r="D184" s="65">
        <f>(C116*(1-'5.Closing Stock &amp; W Capital'!$D$15))*$C$184*D124</f>
        <v>0</v>
      </c>
      <c r="E184" s="65">
        <f>((D116*(1-'5.Closing Stock &amp; W Capital'!$D$15))+(C116*'5.Closing Stock &amp; W Capital'!$D$15))*$C$184*E124</f>
        <v>0</v>
      </c>
      <c r="F184" s="65">
        <f>((E116*(1-'5.Closing Stock &amp; W Capital'!$D$15))+(D116*'5.Closing Stock &amp; W Capital'!$D$15))*$C$184*F124</f>
        <v>0</v>
      </c>
      <c r="G184" s="65">
        <f>((F116*(1-'5.Closing Stock &amp; W Capital'!$D$15))+(E116*'5.Closing Stock &amp; W Capital'!$D$15))*$C$184*G124</f>
        <v>0</v>
      </c>
      <c r="H184" s="65">
        <f>((G116*(1-'5.Closing Stock &amp; W Capital'!$D$15))+(F116*'5.Closing Stock &amp; W Capital'!$D$15))*$C$184*H124</f>
        <v>0</v>
      </c>
      <c r="I184" s="65">
        <f>((H116*(1-'5.Closing Stock &amp; W Capital'!$D$15))+(G116*'5.Closing Stock &amp; W Capital'!$D$15))*$C$184*I124</f>
        <v>0</v>
      </c>
      <c r="J184" s="65">
        <f>((I116*(1-'5.Closing Stock &amp; W Capital'!$D$15))+(H116*'5.Closing Stock &amp; W Capital'!$D$15))*$C$184*J124</f>
        <v>0</v>
      </c>
      <c r="K184" s="63"/>
      <c r="U184" s="63"/>
      <c r="V184" s="63"/>
      <c r="W184" s="63"/>
    </row>
    <row r="185" spans="1:23">
      <c r="A185" s="64"/>
      <c r="B185" s="64"/>
      <c r="C185" s="65"/>
      <c r="D185" s="65"/>
      <c r="E185" s="65"/>
      <c r="F185" s="65"/>
      <c r="G185" s="65"/>
      <c r="H185" s="65"/>
      <c r="I185" s="65"/>
      <c r="J185" s="65"/>
      <c r="K185" s="63"/>
      <c r="U185" s="63"/>
      <c r="V185" s="63"/>
      <c r="W185" s="63"/>
    </row>
    <row r="186" spans="1:23">
      <c r="A186" s="64" t="s">
        <v>179</v>
      </c>
      <c r="B186" s="64"/>
      <c r="C186" s="65" t="s">
        <v>690</v>
      </c>
      <c r="D186" s="65"/>
      <c r="E186" s="65"/>
      <c r="F186" s="65"/>
      <c r="G186" s="65"/>
      <c r="H186" s="65"/>
      <c r="I186" s="65"/>
      <c r="J186" s="65"/>
      <c r="K186" s="63"/>
      <c r="U186" s="63"/>
      <c r="V186" s="63"/>
      <c r="W186" s="63"/>
    </row>
    <row r="187" spans="1:23">
      <c r="A187" s="64" t="s">
        <v>183</v>
      </c>
      <c r="B187" s="64"/>
      <c r="C187" s="175">
        <v>3000</v>
      </c>
      <c r="D187" s="65">
        <f>(C118*(1-'5.Closing Stock &amp; W Capital'!$D$15))*$C$187*D124</f>
        <v>0</v>
      </c>
      <c r="E187" s="65">
        <f>((D118*(1-'5.Closing Stock &amp; W Capital'!$D$15))+(C118*'5.Closing Stock &amp; W Capital'!$D$15))*$C$187*E124</f>
        <v>0</v>
      </c>
      <c r="F187" s="65">
        <f>((E118*(1-'5.Closing Stock &amp; W Capital'!$D$15))+(D118*'5.Closing Stock &amp; W Capital'!$D$15))*$C$187*F124</f>
        <v>0</v>
      </c>
      <c r="G187" s="65">
        <f>((F118*(1-'5.Closing Stock &amp; W Capital'!$D$15))+(E118*'5.Closing Stock &amp; W Capital'!$D$15))*$C$187*G124</f>
        <v>0</v>
      </c>
      <c r="H187" s="65">
        <f>((G118*(1-'5.Closing Stock &amp; W Capital'!$D$15))+(F118*'5.Closing Stock &amp; W Capital'!$D$15))*$C$187*H124</f>
        <v>0</v>
      </c>
      <c r="I187" s="65">
        <f>((H118*(1-'5.Closing Stock &amp; W Capital'!$D$15))+(G118*'5.Closing Stock &amp; W Capital'!$D$15))*$C$187*I124</f>
        <v>0</v>
      </c>
      <c r="J187" s="65">
        <f>((I118*(1-'5.Closing Stock &amp; W Capital'!$D$15))+(H118*'5.Closing Stock &amp; W Capital'!$D$15))*$C$187*J124</f>
        <v>0</v>
      </c>
      <c r="K187" s="63"/>
      <c r="U187" s="132"/>
      <c r="V187" s="132"/>
      <c r="W187" s="132"/>
    </row>
    <row r="188" spans="1:23">
      <c r="A188" s="64" t="s">
        <v>184</v>
      </c>
      <c r="B188" s="64"/>
      <c r="C188" s="175">
        <v>2200</v>
      </c>
      <c r="D188" s="65">
        <f>(C119*(1-'5.Closing Stock &amp; W Capital'!$D$15))*$C$188*D124</f>
        <v>0</v>
      </c>
      <c r="E188" s="65">
        <f>((D119*(1-'5.Closing Stock &amp; W Capital'!$D$15))+(C119*'5.Closing Stock &amp; W Capital'!$D$15))*$C$188*E124</f>
        <v>0</v>
      </c>
      <c r="F188" s="65">
        <f>((E119*(1-'5.Closing Stock &amp; W Capital'!$D$15))+(D119*'5.Closing Stock &amp; W Capital'!$D$15))*$C$188*F124</f>
        <v>0</v>
      </c>
      <c r="G188" s="65">
        <f>((F119*(1-'5.Closing Stock &amp; W Capital'!$D$15))+(E119*'5.Closing Stock &amp; W Capital'!$D$15))*$C$188*G124</f>
        <v>0</v>
      </c>
      <c r="H188" s="65">
        <f>((G119*(1-'5.Closing Stock &amp; W Capital'!$D$15))+(F119*'5.Closing Stock &amp; W Capital'!$D$15))*$C$188*H124</f>
        <v>0</v>
      </c>
      <c r="I188" s="65">
        <f>((H119*(1-'5.Closing Stock &amp; W Capital'!$D$15))+(G119*'5.Closing Stock &amp; W Capital'!$D$15))*$C$188*I124</f>
        <v>0</v>
      </c>
      <c r="J188" s="65">
        <f>((I119*(1-'5.Closing Stock &amp; W Capital'!$D$15))+(H119*'5.Closing Stock &amp; W Capital'!$D$15))*$C$188*J124</f>
        <v>0</v>
      </c>
      <c r="K188" s="63"/>
      <c r="U188" s="63"/>
      <c r="V188" s="63"/>
      <c r="W188" s="63"/>
    </row>
    <row r="189" spans="1:23">
      <c r="A189" s="64"/>
      <c r="B189" s="64"/>
      <c r="C189" s="65"/>
      <c r="D189" s="65"/>
      <c r="E189" s="65"/>
      <c r="F189" s="65"/>
      <c r="G189" s="65"/>
      <c r="H189" s="65"/>
      <c r="I189" s="65"/>
      <c r="J189" s="65"/>
      <c r="K189" s="63"/>
      <c r="U189" s="63"/>
      <c r="V189" s="63"/>
      <c r="W189" s="63"/>
    </row>
    <row r="190" spans="1:23">
      <c r="A190" s="64"/>
      <c r="B190" s="64"/>
      <c r="C190" s="65"/>
      <c r="D190" s="65"/>
      <c r="E190" s="65"/>
      <c r="F190" s="65"/>
      <c r="G190" s="65"/>
      <c r="H190" s="65"/>
      <c r="I190" s="65"/>
      <c r="J190" s="65"/>
      <c r="K190" s="63"/>
      <c r="U190" s="63"/>
      <c r="V190" s="63"/>
      <c r="W190" s="63"/>
    </row>
    <row r="191" spans="1:23">
      <c r="A191" s="66" t="s">
        <v>144</v>
      </c>
      <c r="B191" s="66"/>
      <c r="C191" s="82"/>
      <c r="D191" s="82">
        <f>SUM(D130:D190)</f>
        <v>0</v>
      </c>
      <c r="E191" s="82">
        <f t="shared" ref="E191:J191" si="54">SUM(E130:E190)</f>
        <v>0</v>
      </c>
      <c r="F191" s="82">
        <f t="shared" si="54"/>
        <v>0</v>
      </c>
      <c r="G191" s="82">
        <f t="shared" si="54"/>
        <v>0</v>
      </c>
      <c r="H191" s="82">
        <f t="shared" si="54"/>
        <v>0</v>
      </c>
      <c r="I191" s="82">
        <f t="shared" si="54"/>
        <v>0</v>
      </c>
      <c r="J191" s="82">
        <f t="shared" si="54"/>
        <v>0</v>
      </c>
      <c r="K191" s="63"/>
      <c r="U191" s="63"/>
      <c r="V191" s="63"/>
      <c r="W191" s="63"/>
    </row>
    <row r="192" spans="1:23">
      <c r="A192" s="64"/>
      <c r="B192" s="64"/>
      <c r="C192" s="65"/>
      <c r="D192" s="65"/>
      <c r="E192" s="65"/>
      <c r="F192" s="65"/>
      <c r="G192" s="65"/>
      <c r="H192" s="65"/>
      <c r="I192" s="65"/>
      <c r="J192" s="65"/>
      <c r="K192" s="63"/>
      <c r="U192" s="63"/>
      <c r="V192" s="63"/>
      <c r="W192" s="63"/>
    </row>
    <row r="193" spans="1:23">
      <c r="A193" s="64"/>
      <c r="B193" s="64"/>
      <c r="C193" s="65"/>
      <c r="D193" s="65"/>
      <c r="E193" s="65"/>
      <c r="F193" s="65"/>
      <c r="G193" s="65"/>
      <c r="H193" s="65"/>
      <c r="I193" s="65"/>
      <c r="J193" s="65"/>
      <c r="K193" s="63"/>
      <c r="U193" s="63"/>
      <c r="V193" s="63"/>
      <c r="W193" s="63"/>
    </row>
    <row r="194" spans="1:23">
      <c r="A194" s="66" t="s">
        <v>143</v>
      </c>
      <c r="B194" s="66"/>
      <c r="C194" s="65"/>
      <c r="D194" s="65"/>
      <c r="E194" s="65"/>
      <c r="F194" s="65"/>
      <c r="G194" s="65"/>
      <c r="H194" s="65"/>
      <c r="I194" s="65"/>
      <c r="J194" s="65"/>
      <c r="K194" s="63"/>
      <c r="U194" s="63"/>
      <c r="V194" s="63"/>
      <c r="W194" s="63"/>
    </row>
    <row r="195" spans="1:23">
      <c r="A195" s="66" t="str">
        <f>A128</f>
        <v>Seeds (Rate/KG)</v>
      </c>
      <c r="B195" s="66"/>
      <c r="C195" s="65"/>
      <c r="D195" s="65"/>
      <c r="E195" s="65"/>
      <c r="F195" s="65"/>
      <c r="G195" s="65"/>
      <c r="H195" s="65"/>
      <c r="I195" s="65"/>
      <c r="J195" s="65"/>
      <c r="K195" s="63"/>
      <c r="U195" s="63"/>
      <c r="V195" s="63"/>
      <c r="W195" s="63"/>
    </row>
    <row r="196" spans="1:23">
      <c r="A196" s="66" t="s">
        <v>306</v>
      </c>
      <c r="B196" s="64"/>
      <c r="C196" s="64"/>
      <c r="D196" s="64"/>
      <c r="E196" s="64"/>
      <c r="F196" s="64"/>
      <c r="G196" s="64"/>
      <c r="H196" s="64"/>
      <c r="I196" s="64"/>
      <c r="J196" s="64"/>
      <c r="K196" s="63"/>
      <c r="U196" s="63"/>
      <c r="V196" s="63"/>
      <c r="W196" s="63"/>
    </row>
    <row r="197" spans="1:23">
      <c r="A197" s="66" t="s">
        <v>692</v>
      </c>
      <c r="B197" s="64"/>
      <c r="C197" s="64"/>
      <c r="D197" s="64"/>
      <c r="E197" s="64"/>
      <c r="F197" s="64"/>
      <c r="G197" s="64"/>
      <c r="H197" s="64"/>
      <c r="I197" s="64"/>
      <c r="J197" s="64"/>
      <c r="K197" s="63"/>
      <c r="U197" s="63"/>
      <c r="V197" s="63"/>
      <c r="W197" s="63"/>
    </row>
    <row r="198" spans="1:23">
      <c r="A198" s="277" t="str">
        <f t="shared" ref="A198:A239" si="55">A130</f>
        <v>Soybean</v>
      </c>
      <c r="B198" s="63"/>
      <c r="C198" s="278">
        <v>85</v>
      </c>
      <c r="D198" s="279">
        <f t="shared" ref="D198:J207" si="56">C62*$C198*D$124</f>
        <v>0</v>
      </c>
      <c r="E198" s="279">
        <f t="shared" si="56"/>
        <v>0</v>
      </c>
      <c r="F198" s="279">
        <f t="shared" si="56"/>
        <v>0</v>
      </c>
      <c r="G198" s="279">
        <f t="shared" si="56"/>
        <v>0</v>
      </c>
      <c r="H198" s="279">
        <f t="shared" si="56"/>
        <v>0</v>
      </c>
      <c r="I198" s="279">
        <f t="shared" si="56"/>
        <v>0</v>
      </c>
      <c r="J198" s="279">
        <f t="shared" si="56"/>
        <v>0</v>
      </c>
      <c r="K198" s="63"/>
      <c r="U198" s="63"/>
      <c r="V198" s="63"/>
      <c r="W198" s="63"/>
    </row>
    <row r="199" spans="1:23">
      <c r="A199" s="64" t="str">
        <f t="shared" si="55"/>
        <v>Red Gram/Tur</v>
      </c>
      <c r="B199" s="64"/>
      <c r="C199" s="175">
        <v>75</v>
      </c>
      <c r="D199" s="65">
        <f t="shared" si="56"/>
        <v>0</v>
      </c>
      <c r="E199" s="65">
        <f t="shared" si="56"/>
        <v>0</v>
      </c>
      <c r="F199" s="65">
        <f t="shared" si="56"/>
        <v>0</v>
      </c>
      <c r="G199" s="65">
        <f t="shared" si="56"/>
        <v>0</v>
      </c>
      <c r="H199" s="65">
        <f t="shared" si="56"/>
        <v>0</v>
      </c>
      <c r="I199" s="65">
        <f t="shared" si="56"/>
        <v>0</v>
      </c>
      <c r="J199" s="65">
        <f t="shared" si="56"/>
        <v>0</v>
      </c>
      <c r="K199" s="63"/>
      <c r="U199" s="63"/>
      <c r="V199" s="63"/>
      <c r="W199" s="63"/>
    </row>
    <row r="200" spans="1:23">
      <c r="A200" s="64" t="str">
        <f t="shared" si="55"/>
        <v>Paddy/Rice</v>
      </c>
      <c r="B200" s="64"/>
      <c r="C200" s="175">
        <v>57</v>
      </c>
      <c r="D200" s="65">
        <f t="shared" si="56"/>
        <v>0</v>
      </c>
      <c r="E200" s="65">
        <f t="shared" si="56"/>
        <v>0</v>
      </c>
      <c r="F200" s="65">
        <f t="shared" si="56"/>
        <v>0</v>
      </c>
      <c r="G200" s="65">
        <f t="shared" si="56"/>
        <v>0</v>
      </c>
      <c r="H200" s="65">
        <f t="shared" si="56"/>
        <v>0</v>
      </c>
      <c r="I200" s="65">
        <f t="shared" si="56"/>
        <v>0</v>
      </c>
      <c r="J200" s="65">
        <f t="shared" si="56"/>
        <v>0</v>
      </c>
      <c r="K200" s="63"/>
      <c r="U200" s="63"/>
      <c r="V200" s="63"/>
      <c r="W200" s="63"/>
    </row>
    <row r="201" spans="1:23">
      <c r="A201" s="64" t="str">
        <f t="shared" si="55"/>
        <v>Green Gram/ Moong</v>
      </c>
      <c r="B201" s="64"/>
      <c r="C201" s="175">
        <v>80</v>
      </c>
      <c r="D201" s="65">
        <f t="shared" si="56"/>
        <v>0</v>
      </c>
      <c r="E201" s="65">
        <f t="shared" si="56"/>
        <v>0</v>
      </c>
      <c r="F201" s="65">
        <f t="shared" si="56"/>
        <v>0</v>
      </c>
      <c r="G201" s="65">
        <f t="shared" si="56"/>
        <v>0</v>
      </c>
      <c r="H201" s="65">
        <f t="shared" si="56"/>
        <v>0</v>
      </c>
      <c r="I201" s="65">
        <f t="shared" si="56"/>
        <v>0</v>
      </c>
      <c r="J201" s="65">
        <f t="shared" si="56"/>
        <v>0</v>
      </c>
      <c r="K201" s="63"/>
      <c r="L201" s="63"/>
      <c r="M201" s="63"/>
      <c r="N201" s="63"/>
      <c r="O201" s="63"/>
      <c r="P201" s="63"/>
      <c r="Q201" s="63"/>
      <c r="R201" s="63"/>
      <c r="S201" s="63"/>
      <c r="T201" s="63"/>
      <c r="U201" s="63"/>
      <c r="V201" s="63"/>
      <c r="W201" s="63"/>
    </row>
    <row r="202" spans="1:23">
      <c r="A202" s="64" t="str">
        <f t="shared" si="55"/>
        <v>Maize</v>
      </c>
      <c r="B202" s="64"/>
      <c r="C202" s="175">
        <v>25</v>
      </c>
      <c r="D202" s="65">
        <f t="shared" si="56"/>
        <v>0</v>
      </c>
      <c r="E202" s="65">
        <f t="shared" si="56"/>
        <v>0</v>
      </c>
      <c r="F202" s="65">
        <f t="shared" si="56"/>
        <v>0</v>
      </c>
      <c r="G202" s="65">
        <f t="shared" si="56"/>
        <v>0</v>
      </c>
      <c r="H202" s="65">
        <f t="shared" si="56"/>
        <v>0</v>
      </c>
      <c r="I202" s="65">
        <f t="shared" si="56"/>
        <v>0</v>
      </c>
      <c r="J202" s="65">
        <f t="shared" si="56"/>
        <v>0</v>
      </c>
      <c r="K202" s="63"/>
      <c r="L202" s="63"/>
      <c r="M202" s="63"/>
      <c r="N202" s="63"/>
      <c r="O202" s="63"/>
      <c r="P202" s="63"/>
      <c r="Q202" s="63"/>
      <c r="R202" s="63"/>
      <c r="S202" s="63"/>
      <c r="T202" s="63"/>
      <c r="U202" s="63"/>
      <c r="V202" s="63"/>
      <c r="W202" s="63"/>
    </row>
    <row r="203" spans="1:23">
      <c r="A203" s="64" t="str">
        <f t="shared" si="55"/>
        <v>Black Gram/Udid</v>
      </c>
      <c r="B203" s="64"/>
      <c r="C203" s="175">
        <v>70</v>
      </c>
      <c r="D203" s="65">
        <f t="shared" si="56"/>
        <v>0</v>
      </c>
      <c r="E203" s="65">
        <f t="shared" si="56"/>
        <v>0</v>
      </c>
      <c r="F203" s="65">
        <f t="shared" si="56"/>
        <v>0</v>
      </c>
      <c r="G203" s="65">
        <f t="shared" si="56"/>
        <v>0</v>
      </c>
      <c r="H203" s="65">
        <f t="shared" si="56"/>
        <v>0</v>
      </c>
      <c r="I203" s="65">
        <f t="shared" si="56"/>
        <v>0</v>
      </c>
      <c r="J203" s="65">
        <f t="shared" si="56"/>
        <v>0</v>
      </c>
      <c r="K203" s="63"/>
      <c r="L203" s="63"/>
      <c r="M203" s="63"/>
      <c r="N203" s="63"/>
      <c r="O203" s="63"/>
      <c r="P203" s="63"/>
      <c r="Q203" s="63"/>
      <c r="R203" s="63"/>
      <c r="S203" s="63"/>
      <c r="T203" s="63"/>
      <c r="U203" s="63"/>
      <c r="V203" s="63"/>
      <c r="W203" s="63"/>
    </row>
    <row r="204" spans="1:23">
      <c r="A204" s="64" t="str">
        <f t="shared" si="55"/>
        <v>Bajra</v>
      </c>
      <c r="B204" s="64"/>
      <c r="C204" s="175">
        <v>25</v>
      </c>
      <c r="D204" s="65">
        <f t="shared" si="56"/>
        <v>0</v>
      </c>
      <c r="E204" s="65">
        <f t="shared" si="56"/>
        <v>0</v>
      </c>
      <c r="F204" s="65">
        <f t="shared" si="56"/>
        <v>0</v>
      </c>
      <c r="G204" s="65">
        <f t="shared" si="56"/>
        <v>0</v>
      </c>
      <c r="H204" s="65">
        <f t="shared" si="56"/>
        <v>0</v>
      </c>
      <c r="I204" s="65">
        <f t="shared" si="56"/>
        <v>0</v>
      </c>
      <c r="J204" s="65">
        <f t="shared" si="56"/>
        <v>0</v>
      </c>
      <c r="K204" s="63"/>
      <c r="L204" s="63"/>
      <c r="M204" s="63"/>
      <c r="N204" s="63"/>
      <c r="O204" s="63"/>
      <c r="P204" s="63"/>
      <c r="Q204" s="63"/>
      <c r="R204" s="63"/>
      <c r="S204" s="63"/>
      <c r="T204" s="63"/>
      <c r="U204" s="63"/>
      <c r="V204" s="63"/>
      <c r="W204" s="63"/>
    </row>
    <row r="205" spans="1:23">
      <c r="A205" s="64" t="str">
        <f t="shared" si="55"/>
        <v>Jawar</v>
      </c>
      <c r="B205" s="64"/>
      <c r="C205" s="175">
        <v>25</v>
      </c>
      <c r="D205" s="65">
        <f t="shared" si="56"/>
        <v>0</v>
      </c>
      <c r="E205" s="65">
        <f t="shared" si="56"/>
        <v>0</v>
      </c>
      <c r="F205" s="65">
        <f t="shared" si="56"/>
        <v>0</v>
      </c>
      <c r="G205" s="65">
        <f t="shared" si="56"/>
        <v>0</v>
      </c>
      <c r="H205" s="65">
        <f t="shared" si="56"/>
        <v>0</v>
      </c>
      <c r="I205" s="65">
        <f t="shared" si="56"/>
        <v>0</v>
      </c>
      <c r="J205" s="65">
        <f t="shared" si="56"/>
        <v>0</v>
      </c>
      <c r="K205" s="63"/>
      <c r="L205" s="63"/>
      <c r="M205" s="63"/>
      <c r="N205" s="63"/>
      <c r="O205" s="63"/>
      <c r="P205" s="63"/>
      <c r="Q205" s="63"/>
      <c r="R205" s="63"/>
      <c r="S205" s="63"/>
      <c r="T205" s="63"/>
      <c r="U205" s="63"/>
      <c r="V205" s="63"/>
      <c r="W205" s="63"/>
    </row>
    <row r="206" spans="1:23">
      <c r="A206" s="66" t="str">
        <f t="shared" si="55"/>
        <v>Rabi Crop</v>
      </c>
      <c r="B206" s="64"/>
      <c r="C206" s="175"/>
      <c r="D206" s="65">
        <f t="shared" si="56"/>
        <v>0</v>
      </c>
      <c r="E206" s="65">
        <f t="shared" si="56"/>
        <v>0</v>
      </c>
      <c r="F206" s="65">
        <f t="shared" si="56"/>
        <v>0</v>
      </c>
      <c r="G206" s="65">
        <f t="shared" si="56"/>
        <v>0</v>
      </c>
      <c r="H206" s="65">
        <f t="shared" si="56"/>
        <v>0</v>
      </c>
      <c r="I206" s="65">
        <f t="shared" si="56"/>
        <v>0</v>
      </c>
      <c r="J206" s="65">
        <f t="shared" si="56"/>
        <v>0</v>
      </c>
      <c r="K206" s="63"/>
      <c r="L206" s="63"/>
      <c r="M206" s="63"/>
      <c r="N206" s="63"/>
      <c r="O206" s="63"/>
      <c r="P206" s="63"/>
      <c r="Q206" s="63"/>
      <c r="R206" s="63"/>
      <c r="S206" s="63"/>
      <c r="T206" s="63"/>
      <c r="U206" s="63"/>
      <c r="V206" s="63"/>
      <c r="W206" s="63"/>
    </row>
    <row r="207" spans="1:23">
      <c r="A207" s="64" t="str">
        <f t="shared" si="55"/>
        <v>Wheat</v>
      </c>
      <c r="B207" s="64"/>
      <c r="C207" s="175">
        <v>35</v>
      </c>
      <c r="D207" s="65">
        <f t="shared" si="56"/>
        <v>0</v>
      </c>
      <c r="E207" s="65">
        <f t="shared" si="56"/>
        <v>0</v>
      </c>
      <c r="F207" s="65">
        <f t="shared" si="56"/>
        <v>0</v>
      </c>
      <c r="G207" s="65">
        <f t="shared" si="56"/>
        <v>0</v>
      </c>
      <c r="H207" s="65">
        <f t="shared" si="56"/>
        <v>0</v>
      </c>
      <c r="I207" s="65">
        <f t="shared" si="56"/>
        <v>0</v>
      </c>
      <c r="J207" s="65">
        <f t="shared" si="56"/>
        <v>0</v>
      </c>
      <c r="K207" s="63"/>
      <c r="L207" s="63"/>
      <c r="M207" s="63"/>
      <c r="N207" s="63"/>
      <c r="O207" s="63"/>
      <c r="P207" s="63"/>
      <c r="Q207" s="63"/>
      <c r="R207" s="63"/>
      <c r="S207" s="63"/>
      <c r="T207" s="63"/>
      <c r="U207" s="63"/>
      <c r="V207" s="63"/>
      <c r="W207" s="63"/>
    </row>
    <row r="208" spans="1:23">
      <c r="A208" s="64" t="str">
        <f t="shared" si="55"/>
        <v>Bengal Gram/Channa</v>
      </c>
      <c r="B208" s="64"/>
      <c r="C208" s="175">
        <v>70</v>
      </c>
      <c r="D208" s="65">
        <f t="shared" ref="D208:J217" si="57">C72*$C208*D$124</f>
        <v>0</v>
      </c>
      <c r="E208" s="65">
        <f t="shared" si="57"/>
        <v>0</v>
      </c>
      <c r="F208" s="65">
        <f t="shared" si="57"/>
        <v>0</v>
      </c>
      <c r="G208" s="65">
        <f t="shared" si="57"/>
        <v>0</v>
      </c>
      <c r="H208" s="65">
        <f t="shared" si="57"/>
        <v>0</v>
      </c>
      <c r="I208" s="65">
        <f t="shared" si="57"/>
        <v>0</v>
      </c>
      <c r="J208" s="65">
        <f t="shared" si="57"/>
        <v>0</v>
      </c>
      <c r="K208" s="63"/>
      <c r="L208" s="63"/>
      <c r="M208" s="63"/>
      <c r="N208" s="63"/>
      <c r="O208" s="63"/>
      <c r="P208" s="63"/>
      <c r="Q208" s="63"/>
      <c r="R208" s="63"/>
      <c r="S208" s="63"/>
      <c r="T208" s="63"/>
      <c r="U208" s="63"/>
      <c r="V208" s="63"/>
      <c r="W208" s="63"/>
    </row>
    <row r="209" spans="1:23">
      <c r="A209" s="64" t="str">
        <f t="shared" si="55"/>
        <v>Jawar</v>
      </c>
      <c r="B209" s="64"/>
      <c r="C209" s="175">
        <v>25</v>
      </c>
      <c r="D209" s="65">
        <f t="shared" si="57"/>
        <v>0</v>
      </c>
      <c r="E209" s="65">
        <f t="shared" si="57"/>
        <v>0</v>
      </c>
      <c r="F209" s="65">
        <f t="shared" si="57"/>
        <v>0</v>
      </c>
      <c r="G209" s="65">
        <f t="shared" si="57"/>
        <v>0</v>
      </c>
      <c r="H209" s="65">
        <f t="shared" si="57"/>
        <v>0</v>
      </c>
      <c r="I209" s="65">
        <f t="shared" si="57"/>
        <v>0</v>
      </c>
      <c r="J209" s="65">
        <f t="shared" si="57"/>
        <v>0</v>
      </c>
      <c r="K209" s="63"/>
      <c r="L209" s="63"/>
      <c r="M209" s="63"/>
      <c r="N209" s="63"/>
      <c r="O209" s="63"/>
      <c r="P209" s="63"/>
      <c r="Q209" s="63"/>
      <c r="R209" s="63"/>
      <c r="S209" s="63"/>
      <c r="T209" s="63"/>
      <c r="U209" s="63"/>
      <c r="V209" s="63"/>
      <c r="W209" s="63"/>
    </row>
    <row r="210" spans="1:23">
      <c r="A210" s="64" t="str">
        <f t="shared" si="55"/>
        <v>Maize</v>
      </c>
      <c r="B210" s="64"/>
      <c r="C210" s="175">
        <v>25</v>
      </c>
      <c r="D210" s="65">
        <f t="shared" si="57"/>
        <v>0</v>
      </c>
      <c r="E210" s="65">
        <f t="shared" si="57"/>
        <v>0</v>
      </c>
      <c r="F210" s="65">
        <f t="shared" si="57"/>
        <v>0</v>
      </c>
      <c r="G210" s="65">
        <f t="shared" si="57"/>
        <v>0</v>
      </c>
      <c r="H210" s="65">
        <f t="shared" si="57"/>
        <v>0</v>
      </c>
      <c r="I210" s="65">
        <f t="shared" si="57"/>
        <v>0</v>
      </c>
      <c r="J210" s="65">
        <f t="shared" si="57"/>
        <v>0</v>
      </c>
      <c r="K210" s="63"/>
      <c r="L210" s="63"/>
      <c r="M210" s="63"/>
      <c r="N210" s="63"/>
      <c r="O210" s="63"/>
      <c r="P210" s="63"/>
      <c r="Q210" s="63"/>
      <c r="R210" s="63"/>
      <c r="S210" s="63"/>
      <c r="T210" s="63"/>
      <c r="U210" s="63"/>
      <c r="V210" s="63"/>
      <c r="W210" s="63"/>
    </row>
    <row r="211" spans="1:23">
      <c r="A211" s="64" t="str">
        <f t="shared" si="55"/>
        <v>Safflower</v>
      </c>
      <c r="B211" s="64"/>
      <c r="C211" s="175">
        <v>25</v>
      </c>
      <c r="D211" s="65">
        <f t="shared" si="57"/>
        <v>0</v>
      </c>
      <c r="E211" s="65">
        <f t="shared" si="57"/>
        <v>0</v>
      </c>
      <c r="F211" s="65">
        <f t="shared" si="57"/>
        <v>0</v>
      </c>
      <c r="G211" s="65">
        <f t="shared" si="57"/>
        <v>0</v>
      </c>
      <c r="H211" s="65">
        <f t="shared" si="57"/>
        <v>0</v>
      </c>
      <c r="I211" s="65">
        <f t="shared" si="57"/>
        <v>0</v>
      </c>
      <c r="J211" s="65">
        <f t="shared" si="57"/>
        <v>0</v>
      </c>
      <c r="K211" s="63"/>
      <c r="L211" s="63"/>
      <c r="M211" s="63"/>
      <c r="N211" s="63"/>
      <c r="O211" s="63"/>
      <c r="P211" s="63"/>
      <c r="Q211" s="63"/>
      <c r="R211" s="63"/>
      <c r="S211" s="63"/>
      <c r="T211" s="63"/>
      <c r="U211" s="63"/>
      <c r="V211" s="63"/>
      <c r="W211" s="63"/>
    </row>
    <row r="212" spans="1:23">
      <c r="A212" s="64">
        <f t="shared" si="55"/>
        <v>0</v>
      </c>
      <c r="B212" s="64"/>
      <c r="C212" s="175"/>
      <c r="D212" s="65">
        <f t="shared" si="57"/>
        <v>0</v>
      </c>
      <c r="E212" s="65">
        <f t="shared" si="57"/>
        <v>0</v>
      </c>
      <c r="F212" s="65">
        <f t="shared" si="57"/>
        <v>0</v>
      </c>
      <c r="G212" s="65">
        <f t="shared" si="57"/>
        <v>0</v>
      </c>
      <c r="H212" s="65">
        <f t="shared" si="57"/>
        <v>0</v>
      </c>
      <c r="I212" s="65">
        <f t="shared" si="57"/>
        <v>0</v>
      </c>
      <c r="J212" s="65">
        <f t="shared" si="57"/>
        <v>0</v>
      </c>
      <c r="K212" s="63"/>
      <c r="L212" s="63"/>
      <c r="M212" s="63"/>
      <c r="N212" s="63"/>
      <c r="O212" s="63"/>
      <c r="P212" s="63"/>
      <c r="Q212" s="63"/>
      <c r="R212" s="63"/>
      <c r="S212" s="63"/>
      <c r="T212" s="63"/>
      <c r="U212" s="63"/>
      <c r="V212" s="63"/>
      <c r="W212" s="63"/>
    </row>
    <row r="213" spans="1:23">
      <c r="A213" s="64">
        <f t="shared" si="55"/>
        <v>0</v>
      </c>
      <c r="B213" s="64"/>
      <c r="C213" s="175"/>
      <c r="D213" s="65">
        <f t="shared" si="57"/>
        <v>0</v>
      </c>
      <c r="E213" s="65">
        <f t="shared" si="57"/>
        <v>0</v>
      </c>
      <c r="F213" s="65">
        <f t="shared" si="57"/>
        <v>0</v>
      </c>
      <c r="G213" s="65">
        <f t="shared" si="57"/>
        <v>0</v>
      </c>
      <c r="H213" s="65">
        <f t="shared" si="57"/>
        <v>0</v>
      </c>
      <c r="I213" s="65">
        <f t="shared" si="57"/>
        <v>0</v>
      </c>
      <c r="J213" s="65">
        <f t="shared" si="57"/>
        <v>0</v>
      </c>
      <c r="K213" s="63"/>
      <c r="L213" s="63"/>
      <c r="M213" s="63"/>
      <c r="N213" s="63"/>
      <c r="O213" s="63"/>
      <c r="P213" s="63"/>
      <c r="Q213" s="63"/>
      <c r="R213" s="63"/>
      <c r="S213" s="63"/>
      <c r="T213" s="63"/>
      <c r="U213" s="63"/>
      <c r="V213" s="63"/>
      <c r="W213" s="63"/>
    </row>
    <row r="214" spans="1:23">
      <c r="A214" s="64">
        <f t="shared" si="55"/>
        <v>0</v>
      </c>
      <c r="B214" s="64"/>
      <c r="C214" s="175"/>
      <c r="D214" s="65">
        <f t="shared" si="57"/>
        <v>0</v>
      </c>
      <c r="E214" s="65">
        <f t="shared" si="57"/>
        <v>0</v>
      </c>
      <c r="F214" s="65">
        <f t="shared" si="57"/>
        <v>0</v>
      </c>
      <c r="G214" s="65">
        <f t="shared" si="57"/>
        <v>0</v>
      </c>
      <c r="H214" s="65">
        <f t="shared" si="57"/>
        <v>0</v>
      </c>
      <c r="I214" s="65">
        <f t="shared" si="57"/>
        <v>0</v>
      </c>
      <c r="J214" s="65">
        <f t="shared" si="57"/>
        <v>0</v>
      </c>
      <c r="K214" s="63"/>
      <c r="L214" s="63"/>
      <c r="M214" s="63"/>
      <c r="N214" s="63"/>
      <c r="O214" s="63"/>
      <c r="P214" s="63"/>
      <c r="Q214" s="63"/>
      <c r="R214" s="63"/>
      <c r="S214" s="63"/>
      <c r="T214" s="63"/>
      <c r="U214" s="63"/>
      <c r="V214" s="63"/>
      <c r="W214" s="63"/>
    </row>
    <row r="215" spans="1:23">
      <c r="A215" s="64" t="str">
        <f t="shared" si="55"/>
        <v>Summer</v>
      </c>
      <c r="B215" s="64"/>
      <c r="C215" s="175"/>
      <c r="D215" s="65">
        <f t="shared" si="57"/>
        <v>0</v>
      </c>
      <c r="E215" s="65">
        <f t="shared" si="57"/>
        <v>0</v>
      </c>
      <c r="F215" s="65">
        <f t="shared" si="57"/>
        <v>0</v>
      </c>
      <c r="G215" s="65">
        <f t="shared" si="57"/>
        <v>0</v>
      </c>
      <c r="H215" s="65">
        <f t="shared" si="57"/>
        <v>0</v>
      </c>
      <c r="I215" s="65">
        <f t="shared" si="57"/>
        <v>0</v>
      </c>
      <c r="J215" s="65">
        <f t="shared" si="57"/>
        <v>0</v>
      </c>
      <c r="K215" s="63"/>
      <c r="L215" s="63"/>
      <c r="M215" s="63"/>
      <c r="N215" s="63"/>
      <c r="O215" s="63"/>
      <c r="P215" s="63"/>
      <c r="Q215" s="63"/>
      <c r="R215" s="63"/>
      <c r="S215" s="63"/>
      <c r="T215" s="63"/>
      <c r="U215" s="63"/>
      <c r="V215" s="63"/>
      <c r="W215" s="63"/>
    </row>
    <row r="216" spans="1:23">
      <c r="A216" s="64" t="str">
        <f t="shared" si="55"/>
        <v>Groundnut</v>
      </c>
      <c r="B216" s="64"/>
      <c r="C216" s="175"/>
      <c r="D216" s="65">
        <f t="shared" si="57"/>
        <v>0</v>
      </c>
      <c r="E216" s="65">
        <f t="shared" si="57"/>
        <v>0</v>
      </c>
      <c r="F216" s="65">
        <f t="shared" si="57"/>
        <v>0</v>
      </c>
      <c r="G216" s="65">
        <f t="shared" si="57"/>
        <v>0</v>
      </c>
      <c r="H216" s="65">
        <f t="shared" si="57"/>
        <v>0</v>
      </c>
      <c r="I216" s="65">
        <f t="shared" si="57"/>
        <v>0</v>
      </c>
      <c r="J216" s="65">
        <f t="shared" si="57"/>
        <v>0</v>
      </c>
      <c r="K216" s="63"/>
      <c r="L216" s="63"/>
      <c r="M216" s="63"/>
      <c r="N216" s="63"/>
      <c r="O216" s="63"/>
      <c r="P216" s="63"/>
      <c r="Q216" s="63"/>
      <c r="R216" s="63"/>
      <c r="S216" s="63"/>
      <c r="T216" s="63"/>
      <c r="U216" s="63"/>
      <c r="V216" s="63"/>
      <c r="W216" s="63"/>
    </row>
    <row r="217" spans="1:23">
      <c r="A217" s="64">
        <f t="shared" si="55"/>
        <v>0</v>
      </c>
      <c r="B217" s="64"/>
      <c r="C217" s="175"/>
      <c r="D217" s="65">
        <f t="shared" si="57"/>
        <v>0</v>
      </c>
      <c r="E217" s="65">
        <f t="shared" si="57"/>
        <v>0</v>
      </c>
      <c r="F217" s="65">
        <f t="shared" si="57"/>
        <v>0</v>
      </c>
      <c r="G217" s="65">
        <f t="shared" si="57"/>
        <v>0</v>
      </c>
      <c r="H217" s="65">
        <f t="shared" si="57"/>
        <v>0</v>
      </c>
      <c r="I217" s="65">
        <f t="shared" si="57"/>
        <v>0</v>
      </c>
      <c r="J217" s="65">
        <f t="shared" si="57"/>
        <v>0</v>
      </c>
      <c r="K217" s="63"/>
      <c r="L217" s="63"/>
      <c r="M217" s="63"/>
      <c r="N217" s="63"/>
      <c r="O217" s="63"/>
      <c r="P217" s="63"/>
      <c r="Q217" s="63"/>
      <c r="R217" s="63"/>
      <c r="S217" s="63"/>
      <c r="T217" s="63"/>
      <c r="U217" s="63"/>
      <c r="V217" s="63"/>
      <c r="W217" s="63"/>
    </row>
    <row r="218" spans="1:23">
      <c r="A218" s="64">
        <f t="shared" si="55"/>
        <v>0</v>
      </c>
      <c r="B218" s="64"/>
      <c r="C218" s="175"/>
      <c r="D218" s="65">
        <f t="shared" ref="D218:J220" si="58">C82*$C218*D$124</f>
        <v>0</v>
      </c>
      <c r="E218" s="65">
        <f t="shared" si="58"/>
        <v>0</v>
      </c>
      <c r="F218" s="65">
        <f t="shared" si="58"/>
        <v>0</v>
      </c>
      <c r="G218" s="65">
        <f t="shared" si="58"/>
        <v>0</v>
      </c>
      <c r="H218" s="65">
        <f t="shared" si="58"/>
        <v>0</v>
      </c>
      <c r="I218" s="65">
        <f t="shared" si="58"/>
        <v>0</v>
      </c>
      <c r="J218" s="65">
        <f t="shared" si="58"/>
        <v>0</v>
      </c>
      <c r="K218" s="63"/>
      <c r="L218" s="63"/>
      <c r="M218" s="63"/>
      <c r="N218" s="63"/>
      <c r="O218" s="63"/>
      <c r="P218" s="63"/>
      <c r="Q218" s="63"/>
      <c r="R218" s="63"/>
      <c r="S218" s="63"/>
      <c r="T218" s="63"/>
      <c r="U218" s="63"/>
      <c r="V218" s="63"/>
      <c r="W218" s="63"/>
    </row>
    <row r="219" spans="1:23">
      <c r="A219" s="64">
        <f t="shared" si="55"/>
        <v>0</v>
      </c>
      <c r="B219" s="64"/>
      <c r="C219" s="175"/>
      <c r="D219" s="65">
        <f t="shared" si="58"/>
        <v>0</v>
      </c>
      <c r="E219" s="65">
        <f t="shared" si="58"/>
        <v>0</v>
      </c>
      <c r="F219" s="65">
        <f t="shared" si="58"/>
        <v>0</v>
      </c>
      <c r="G219" s="65">
        <f t="shared" si="58"/>
        <v>0</v>
      </c>
      <c r="H219" s="65">
        <f t="shared" si="58"/>
        <v>0</v>
      </c>
      <c r="I219" s="65">
        <f t="shared" si="58"/>
        <v>0</v>
      </c>
      <c r="J219" s="65">
        <f t="shared" si="58"/>
        <v>0</v>
      </c>
      <c r="K219" s="63"/>
      <c r="L219" s="63"/>
      <c r="M219" s="63"/>
      <c r="N219" s="63"/>
      <c r="O219" s="63"/>
      <c r="P219" s="63"/>
      <c r="Q219" s="63"/>
      <c r="R219" s="63"/>
      <c r="S219" s="63"/>
      <c r="T219" s="63"/>
      <c r="U219" s="63"/>
      <c r="V219" s="63"/>
      <c r="W219" s="63"/>
    </row>
    <row r="220" spans="1:23">
      <c r="A220" s="64">
        <f t="shared" si="55"/>
        <v>0</v>
      </c>
      <c r="B220" s="64"/>
      <c r="C220" s="175"/>
      <c r="D220" s="65">
        <f t="shared" si="58"/>
        <v>0</v>
      </c>
      <c r="E220" s="65">
        <f t="shared" si="58"/>
        <v>0</v>
      </c>
      <c r="F220" s="65">
        <f t="shared" si="58"/>
        <v>0</v>
      </c>
      <c r="G220" s="65">
        <f t="shared" si="58"/>
        <v>0</v>
      </c>
      <c r="H220" s="65">
        <f t="shared" si="58"/>
        <v>0</v>
      </c>
      <c r="I220" s="65">
        <f t="shared" si="58"/>
        <v>0</v>
      </c>
      <c r="J220" s="65">
        <f t="shared" si="58"/>
        <v>0</v>
      </c>
      <c r="K220" s="63"/>
      <c r="L220" s="63"/>
      <c r="M220" s="63"/>
      <c r="N220" s="63"/>
      <c r="O220" s="63"/>
      <c r="P220" s="63"/>
      <c r="Q220" s="63"/>
      <c r="R220" s="63"/>
      <c r="S220" s="63"/>
      <c r="T220" s="63"/>
      <c r="U220" s="63"/>
      <c r="V220" s="63"/>
      <c r="W220" s="63"/>
    </row>
    <row r="221" spans="1:23">
      <c r="A221" s="64" t="str">
        <f t="shared" si="55"/>
        <v>Fruit  &amp; Vegetables Crop Production Details</v>
      </c>
      <c r="B221" s="64"/>
      <c r="C221" s="65"/>
      <c r="D221" s="65"/>
      <c r="E221" s="65"/>
      <c r="F221" s="65"/>
      <c r="G221" s="65"/>
      <c r="H221" s="65"/>
      <c r="I221" s="65"/>
      <c r="J221" s="65"/>
      <c r="K221" s="63"/>
      <c r="L221" s="63"/>
      <c r="M221" s="63"/>
      <c r="N221" s="63"/>
      <c r="O221" s="63"/>
      <c r="P221" s="63"/>
      <c r="Q221" s="63"/>
      <c r="R221" s="63"/>
      <c r="S221" s="63"/>
      <c r="T221" s="63"/>
      <c r="U221" s="63"/>
      <c r="V221" s="63"/>
      <c r="W221" s="63"/>
    </row>
    <row r="222" spans="1:23">
      <c r="A222" s="64" t="str">
        <f t="shared" si="55"/>
        <v>Onion</v>
      </c>
      <c r="B222" s="64"/>
      <c r="C222" s="175"/>
      <c r="D222" s="65">
        <f t="shared" ref="D222:J231" si="59">C86*$C222*D$124</f>
        <v>0</v>
      </c>
      <c r="E222" s="65">
        <f t="shared" si="59"/>
        <v>0</v>
      </c>
      <c r="F222" s="65">
        <f t="shared" si="59"/>
        <v>0</v>
      </c>
      <c r="G222" s="65">
        <f t="shared" si="59"/>
        <v>0</v>
      </c>
      <c r="H222" s="65">
        <f t="shared" si="59"/>
        <v>0</v>
      </c>
      <c r="I222" s="65">
        <f t="shared" si="59"/>
        <v>0</v>
      </c>
      <c r="J222" s="65">
        <f t="shared" si="59"/>
        <v>0</v>
      </c>
      <c r="K222" s="63"/>
      <c r="L222" s="63"/>
      <c r="M222" s="63"/>
      <c r="N222" s="63"/>
      <c r="O222" s="63"/>
      <c r="P222" s="63"/>
      <c r="Q222" s="63"/>
      <c r="R222" s="63"/>
      <c r="S222" s="63"/>
      <c r="T222" s="63"/>
      <c r="U222" s="63"/>
      <c r="V222" s="63"/>
      <c r="W222" s="63"/>
    </row>
    <row r="223" spans="1:23">
      <c r="A223" s="64" t="str">
        <f t="shared" si="55"/>
        <v>Tomato</v>
      </c>
      <c r="B223" s="64"/>
      <c r="C223" s="175"/>
      <c r="D223" s="65">
        <f t="shared" si="59"/>
        <v>0</v>
      </c>
      <c r="E223" s="65">
        <f t="shared" si="59"/>
        <v>0</v>
      </c>
      <c r="F223" s="65">
        <f t="shared" si="59"/>
        <v>0</v>
      </c>
      <c r="G223" s="65">
        <f t="shared" si="59"/>
        <v>0</v>
      </c>
      <c r="H223" s="65">
        <f t="shared" si="59"/>
        <v>0</v>
      </c>
      <c r="I223" s="65">
        <f t="shared" si="59"/>
        <v>0</v>
      </c>
      <c r="J223" s="65">
        <f t="shared" si="59"/>
        <v>0</v>
      </c>
      <c r="K223" s="63"/>
      <c r="L223" s="63"/>
      <c r="M223" s="63"/>
      <c r="N223" s="63"/>
      <c r="O223" s="63"/>
      <c r="P223" s="63"/>
      <c r="Q223" s="63"/>
      <c r="R223" s="63"/>
      <c r="S223" s="63"/>
      <c r="T223" s="63"/>
      <c r="U223" s="63"/>
      <c r="V223" s="63"/>
      <c r="W223" s="63"/>
    </row>
    <row r="224" spans="1:23">
      <c r="A224" s="64" t="str">
        <f t="shared" si="55"/>
        <v>Okra</v>
      </c>
      <c r="B224" s="64"/>
      <c r="C224" s="175"/>
      <c r="D224" s="65">
        <f t="shared" si="59"/>
        <v>0</v>
      </c>
      <c r="E224" s="65">
        <f t="shared" si="59"/>
        <v>0</v>
      </c>
      <c r="F224" s="65">
        <f t="shared" si="59"/>
        <v>0</v>
      </c>
      <c r="G224" s="65">
        <f t="shared" si="59"/>
        <v>0</v>
      </c>
      <c r="H224" s="65">
        <f t="shared" si="59"/>
        <v>0</v>
      </c>
      <c r="I224" s="65">
        <f t="shared" si="59"/>
        <v>0</v>
      </c>
      <c r="J224" s="65">
        <f t="shared" si="59"/>
        <v>0</v>
      </c>
      <c r="K224" s="63"/>
      <c r="L224" s="63"/>
      <c r="M224" s="63"/>
      <c r="N224" s="63"/>
      <c r="O224" s="63"/>
      <c r="P224" s="63"/>
      <c r="Q224" s="63"/>
      <c r="R224" s="63"/>
      <c r="S224" s="63"/>
      <c r="T224" s="63"/>
      <c r="U224" s="63"/>
      <c r="V224" s="63"/>
      <c r="W224" s="63"/>
    </row>
    <row r="225" spans="1:23">
      <c r="A225" s="64" t="str">
        <f t="shared" si="55"/>
        <v>Chilli</v>
      </c>
      <c r="B225" s="64"/>
      <c r="C225" s="175"/>
      <c r="D225" s="65">
        <f t="shared" si="59"/>
        <v>0</v>
      </c>
      <c r="E225" s="65">
        <f t="shared" si="59"/>
        <v>0</v>
      </c>
      <c r="F225" s="65">
        <f t="shared" si="59"/>
        <v>0</v>
      </c>
      <c r="G225" s="65">
        <f t="shared" si="59"/>
        <v>0</v>
      </c>
      <c r="H225" s="65">
        <f t="shared" si="59"/>
        <v>0</v>
      </c>
      <c r="I225" s="65">
        <f t="shared" si="59"/>
        <v>0</v>
      </c>
      <c r="J225" s="65">
        <f t="shared" si="59"/>
        <v>0</v>
      </c>
      <c r="K225" s="63"/>
      <c r="L225" s="63"/>
      <c r="M225" s="63"/>
      <c r="N225" s="63"/>
      <c r="O225" s="63"/>
      <c r="P225" s="63"/>
      <c r="Q225" s="63"/>
      <c r="R225" s="63"/>
      <c r="S225" s="63"/>
      <c r="T225" s="63"/>
      <c r="U225" s="63"/>
      <c r="V225" s="63"/>
      <c r="W225" s="63"/>
    </row>
    <row r="226" spans="1:23">
      <c r="A226" s="64" t="str">
        <f t="shared" si="55"/>
        <v>Potato</v>
      </c>
      <c r="B226" s="64"/>
      <c r="C226" s="175"/>
      <c r="D226" s="65">
        <f t="shared" si="59"/>
        <v>0</v>
      </c>
      <c r="E226" s="65">
        <f t="shared" si="59"/>
        <v>0</v>
      </c>
      <c r="F226" s="65">
        <f t="shared" si="59"/>
        <v>0</v>
      </c>
      <c r="G226" s="65">
        <f t="shared" si="59"/>
        <v>0</v>
      </c>
      <c r="H226" s="65">
        <f t="shared" si="59"/>
        <v>0</v>
      </c>
      <c r="I226" s="65">
        <f t="shared" si="59"/>
        <v>0</v>
      </c>
      <c r="J226" s="65">
        <f t="shared" si="59"/>
        <v>0</v>
      </c>
      <c r="K226" s="63"/>
      <c r="L226" s="63"/>
      <c r="M226" s="63"/>
      <c r="N226" s="63"/>
      <c r="O226" s="63"/>
      <c r="P226" s="63"/>
      <c r="Q226" s="63"/>
      <c r="R226" s="63"/>
      <c r="S226" s="63"/>
      <c r="T226" s="63"/>
      <c r="U226" s="63"/>
      <c r="V226" s="63"/>
      <c r="W226" s="63"/>
    </row>
    <row r="227" spans="1:23">
      <c r="A227" s="64">
        <f t="shared" si="55"/>
        <v>0</v>
      </c>
      <c r="B227" s="64"/>
      <c r="C227" s="175"/>
      <c r="D227" s="65">
        <f t="shared" si="59"/>
        <v>0</v>
      </c>
      <c r="E227" s="65">
        <f t="shared" si="59"/>
        <v>0</v>
      </c>
      <c r="F227" s="65">
        <f t="shared" si="59"/>
        <v>0</v>
      </c>
      <c r="G227" s="65">
        <f t="shared" si="59"/>
        <v>0</v>
      </c>
      <c r="H227" s="65">
        <f t="shared" si="59"/>
        <v>0</v>
      </c>
      <c r="I227" s="65">
        <f t="shared" si="59"/>
        <v>0</v>
      </c>
      <c r="J227" s="65">
        <f t="shared" si="59"/>
        <v>0</v>
      </c>
      <c r="K227" s="63"/>
      <c r="L227" s="63"/>
      <c r="M227" s="63"/>
      <c r="N227" s="63"/>
      <c r="O227" s="63"/>
      <c r="P227" s="63"/>
      <c r="Q227" s="63"/>
      <c r="R227" s="63"/>
      <c r="S227" s="63"/>
      <c r="T227" s="63"/>
      <c r="U227" s="63"/>
      <c r="V227" s="63"/>
      <c r="W227" s="63"/>
    </row>
    <row r="228" spans="1:23">
      <c r="A228" s="64">
        <f t="shared" si="55"/>
        <v>0</v>
      </c>
      <c r="B228" s="64"/>
      <c r="C228" s="175"/>
      <c r="D228" s="65">
        <f t="shared" si="59"/>
        <v>0</v>
      </c>
      <c r="E228" s="65">
        <f t="shared" si="59"/>
        <v>0</v>
      </c>
      <c r="F228" s="65">
        <f t="shared" si="59"/>
        <v>0</v>
      </c>
      <c r="G228" s="65">
        <f t="shared" si="59"/>
        <v>0</v>
      </c>
      <c r="H228" s="65">
        <f t="shared" si="59"/>
        <v>0</v>
      </c>
      <c r="I228" s="65">
        <f t="shared" si="59"/>
        <v>0</v>
      </c>
      <c r="J228" s="65">
        <f t="shared" si="59"/>
        <v>0</v>
      </c>
      <c r="K228" s="63"/>
      <c r="L228" s="63"/>
      <c r="M228" s="63"/>
      <c r="N228" s="63"/>
      <c r="O228" s="63"/>
      <c r="P228" s="63"/>
      <c r="Q228" s="63"/>
      <c r="R228" s="63"/>
      <c r="S228" s="63"/>
      <c r="T228" s="63"/>
      <c r="U228" s="63"/>
      <c r="V228" s="63"/>
      <c r="W228" s="63"/>
    </row>
    <row r="229" spans="1:23">
      <c r="A229" s="64">
        <f t="shared" si="55"/>
        <v>0</v>
      </c>
      <c r="B229" s="64"/>
      <c r="C229" s="175"/>
      <c r="D229" s="65">
        <f t="shared" si="59"/>
        <v>0</v>
      </c>
      <c r="E229" s="65">
        <f t="shared" si="59"/>
        <v>0</v>
      </c>
      <c r="F229" s="65">
        <f t="shared" si="59"/>
        <v>0</v>
      </c>
      <c r="G229" s="65">
        <f t="shared" si="59"/>
        <v>0</v>
      </c>
      <c r="H229" s="65">
        <f t="shared" si="59"/>
        <v>0</v>
      </c>
      <c r="I229" s="65">
        <f t="shared" si="59"/>
        <v>0</v>
      </c>
      <c r="J229" s="65">
        <f t="shared" si="59"/>
        <v>0</v>
      </c>
      <c r="K229" s="63"/>
      <c r="L229" s="63"/>
      <c r="M229" s="63"/>
      <c r="N229" s="63"/>
      <c r="O229" s="63"/>
      <c r="P229" s="63"/>
      <c r="Q229" s="63"/>
      <c r="R229" s="63"/>
      <c r="S229" s="63"/>
      <c r="T229" s="63"/>
      <c r="U229" s="63"/>
      <c r="V229" s="63"/>
      <c r="W229" s="63"/>
    </row>
    <row r="230" spans="1:23">
      <c r="A230" s="64">
        <f t="shared" si="55"/>
        <v>0</v>
      </c>
      <c r="B230" s="64"/>
      <c r="C230" s="175"/>
      <c r="D230" s="65">
        <f t="shared" si="59"/>
        <v>0</v>
      </c>
      <c r="E230" s="65">
        <f t="shared" si="59"/>
        <v>0</v>
      </c>
      <c r="F230" s="65">
        <f t="shared" si="59"/>
        <v>0</v>
      </c>
      <c r="G230" s="65">
        <f t="shared" si="59"/>
        <v>0</v>
      </c>
      <c r="H230" s="65">
        <f t="shared" si="59"/>
        <v>0</v>
      </c>
      <c r="I230" s="65">
        <f t="shared" si="59"/>
        <v>0</v>
      </c>
      <c r="J230" s="65">
        <f t="shared" si="59"/>
        <v>0</v>
      </c>
      <c r="K230" s="63"/>
      <c r="L230" s="63"/>
      <c r="M230" s="63"/>
      <c r="N230" s="63"/>
      <c r="O230" s="63"/>
      <c r="P230" s="63"/>
      <c r="Q230" s="63"/>
      <c r="R230" s="63"/>
      <c r="S230" s="63"/>
      <c r="T230" s="63"/>
      <c r="U230" s="63"/>
      <c r="V230" s="63"/>
      <c r="W230" s="63"/>
    </row>
    <row r="231" spans="1:23">
      <c r="A231" s="64" t="str">
        <f t="shared" si="55"/>
        <v>Onion</v>
      </c>
      <c r="B231" s="64"/>
      <c r="C231" s="175"/>
      <c r="D231" s="65">
        <f t="shared" si="59"/>
        <v>0</v>
      </c>
      <c r="E231" s="65">
        <f t="shared" si="59"/>
        <v>0</v>
      </c>
      <c r="F231" s="65">
        <f t="shared" si="59"/>
        <v>0</v>
      </c>
      <c r="G231" s="65">
        <f t="shared" si="59"/>
        <v>0</v>
      </c>
      <c r="H231" s="65">
        <f t="shared" si="59"/>
        <v>0</v>
      </c>
      <c r="I231" s="65">
        <f t="shared" si="59"/>
        <v>0</v>
      </c>
      <c r="J231" s="65">
        <f t="shared" si="59"/>
        <v>0</v>
      </c>
      <c r="K231" s="63"/>
      <c r="L231" s="63"/>
      <c r="M231" s="63"/>
      <c r="N231" s="63"/>
      <c r="O231" s="63"/>
      <c r="P231" s="63"/>
      <c r="Q231" s="63"/>
      <c r="R231" s="63"/>
      <c r="S231" s="63"/>
      <c r="T231" s="63"/>
      <c r="U231" s="63"/>
      <c r="V231" s="63"/>
      <c r="W231" s="63"/>
    </row>
    <row r="232" spans="1:23">
      <c r="A232" s="64" t="str">
        <f t="shared" si="55"/>
        <v>Tomato</v>
      </c>
      <c r="B232" s="64"/>
      <c r="C232" s="175"/>
      <c r="D232" s="65">
        <f t="shared" ref="D232:J239" si="60">C96*$C232*D$124</f>
        <v>0</v>
      </c>
      <c r="E232" s="65">
        <f t="shared" si="60"/>
        <v>0</v>
      </c>
      <c r="F232" s="65">
        <f t="shared" si="60"/>
        <v>0</v>
      </c>
      <c r="G232" s="65">
        <f t="shared" si="60"/>
        <v>0</v>
      </c>
      <c r="H232" s="65">
        <f t="shared" si="60"/>
        <v>0</v>
      </c>
      <c r="I232" s="65">
        <f t="shared" si="60"/>
        <v>0</v>
      </c>
      <c r="J232" s="65">
        <f t="shared" si="60"/>
        <v>0</v>
      </c>
      <c r="K232" s="63"/>
      <c r="L232" s="63"/>
      <c r="M232" s="63"/>
      <c r="N232" s="63"/>
      <c r="O232" s="63"/>
      <c r="P232" s="63"/>
      <c r="Q232" s="63"/>
      <c r="R232" s="63"/>
      <c r="S232" s="63"/>
      <c r="T232" s="63"/>
      <c r="U232" s="63"/>
      <c r="V232" s="63"/>
      <c r="W232" s="63"/>
    </row>
    <row r="233" spans="1:23">
      <c r="A233" s="64" t="str">
        <f t="shared" si="55"/>
        <v>Okra</v>
      </c>
      <c r="B233" s="64"/>
      <c r="C233" s="175"/>
      <c r="D233" s="65">
        <f t="shared" si="60"/>
        <v>0</v>
      </c>
      <c r="E233" s="65">
        <f t="shared" si="60"/>
        <v>0</v>
      </c>
      <c r="F233" s="65">
        <f t="shared" si="60"/>
        <v>0</v>
      </c>
      <c r="G233" s="65">
        <f t="shared" si="60"/>
        <v>0</v>
      </c>
      <c r="H233" s="65">
        <f t="shared" si="60"/>
        <v>0</v>
      </c>
      <c r="I233" s="65">
        <f t="shared" si="60"/>
        <v>0</v>
      </c>
      <c r="J233" s="65">
        <f t="shared" si="60"/>
        <v>0</v>
      </c>
      <c r="K233" s="63"/>
      <c r="L233" s="63"/>
      <c r="M233" s="63"/>
      <c r="N233" s="63"/>
      <c r="O233" s="63"/>
      <c r="P233" s="63"/>
      <c r="Q233" s="63"/>
      <c r="R233" s="63"/>
      <c r="S233" s="63"/>
      <c r="T233" s="63"/>
      <c r="U233" s="63"/>
      <c r="V233" s="63"/>
      <c r="W233" s="63"/>
    </row>
    <row r="234" spans="1:23">
      <c r="A234" s="64" t="str">
        <f t="shared" si="55"/>
        <v>Chilli</v>
      </c>
      <c r="B234" s="64"/>
      <c r="C234" s="175"/>
      <c r="D234" s="65">
        <f t="shared" si="60"/>
        <v>0</v>
      </c>
      <c r="E234" s="65">
        <f t="shared" si="60"/>
        <v>0</v>
      </c>
      <c r="F234" s="65">
        <f t="shared" si="60"/>
        <v>0</v>
      </c>
      <c r="G234" s="65">
        <f t="shared" si="60"/>
        <v>0</v>
      </c>
      <c r="H234" s="65">
        <f t="shared" si="60"/>
        <v>0</v>
      </c>
      <c r="I234" s="65">
        <f t="shared" si="60"/>
        <v>0</v>
      </c>
      <c r="J234" s="65">
        <f t="shared" si="60"/>
        <v>0</v>
      </c>
      <c r="K234" s="63"/>
      <c r="L234" s="63"/>
      <c r="M234" s="63"/>
      <c r="N234" s="63"/>
      <c r="O234" s="63"/>
      <c r="P234" s="63"/>
      <c r="Q234" s="63"/>
      <c r="R234" s="63"/>
      <c r="S234" s="63"/>
      <c r="T234" s="63"/>
      <c r="U234" s="63"/>
      <c r="V234" s="63"/>
      <c r="W234" s="63"/>
    </row>
    <row r="235" spans="1:23">
      <c r="A235" s="64" t="str">
        <f t="shared" si="55"/>
        <v>Brinjal</v>
      </c>
      <c r="B235" s="64"/>
      <c r="C235" s="175"/>
      <c r="D235" s="65">
        <f t="shared" si="60"/>
        <v>0</v>
      </c>
      <c r="E235" s="65">
        <f t="shared" si="60"/>
        <v>0</v>
      </c>
      <c r="F235" s="65">
        <f t="shared" si="60"/>
        <v>0</v>
      </c>
      <c r="G235" s="65">
        <f t="shared" si="60"/>
        <v>0</v>
      </c>
      <c r="H235" s="65">
        <f t="shared" si="60"/>
        <v>0</v>
      </c>
      <c r="I235" s="65">
        <f t="shared" si="60"/>
        <v>0</v>
      </c>
      <c r="J235" s="65">
        <f t="shared" si="60"/>
        <v>0</v>
      </c>
      <c r="K235" s="63"/>
      <c r="L235" s="63"/>
      <c r="M235" s="63"/>
      <c r="N235" s="63"/>
      <c r="O235" s="63"/>
      <c r="P235" s="63"/>
      <c r="Q235" s="63"/>
      <c r="R235" s="63"/>
      <c r="S235" s="63"/>
      <c r="T235" s="63"/>
      <c r="U235" s="63"/>
      <c r="V235" s="63"/>
      <c r="W235" s="63"/>
    </row>
    <row r="236" spans="1:23">
      <c r="A236" s="64">
        <f t="shared" si="55"/>
        <v>0</v>
      </c>
      <c r="B236" s="64"/>
      <c r="C236" s="175"/>
      <c r="D236" s="65">
        <f t="shared" si="60"/>
        <v>0</v>
      </c>
      <c r="E236" s="65">
        <f t="shared" si="60"/>
        <v>0</v>
      </c>
      <c r="F236" s="65">
        <f t="shared" si="60"/>
        <v>0</v>
      </c>
      <c r="G236" s="65">
        <f t="shared" si="60"/>
        <v>0</v>
      </c>
      <c r="H236" s="65">
        <f t="shared" si="60"/>
        <v>0</v>
      </c>
      <c r="I236" s="65">
        <f t="shared" si="60"/>
        <v>0</v>
      </c>
      <c r="J236" s="65">
        <f t="shared" si="60"/>
        <v>0</v>
      </c>
      <c r="K236" s="63"/>
      <c r="L236" s="63"/>
      <c r="M236" s="63"/>
      <c r="N236" s="63"/>
      <c r="O236" s="63"/>
      <c r="P236" s="63"/>
      <c r="Q236" s="63"/>
      <c r="R236" s="63"/>
      <c r="S236" s="63"/>
      <c r="T236" s="63"/>
      <c r="U236" s="63"/>
      <c r="V236" s="63"/>
      <c r="W236" s="63"/>
    </row>
    <row r="237" spans="1:23">
      <c r="A237" s="64">
        <f t="shared" si="55"/>
        <v>0</v>
      </c>
      <c r="B237" s="64"/>
      <c r="C237" s="175"/>
      <c r="D237" s="65">
        <f t="shared" si="60"/>
        <v>0</v>
      </c>
      <c r="E237" s="65">
        <f t="shared" si="60"/>
        <v>0</v>
      </c>
      <c r="F237" s="65">
        <f t="shared" si="60"/>
        <v>0</v>
      </c>
      <c r="G237" s="65">
        <f t="shared" si="60"/>
        <v>0</v>
      </c>
      <c r="H237" s="65">
        <f t="shared" si="60"/>
        <v>0</v>
      </c>
      <c r="I237" s="65">
        <f t="shared" si="60"/>
        <v>0</v>
      </c>
      <c r="J237" s="65">
        <f t="shared" si="60"/>
        <v>0</v>
      </c>
      <c r="K237" s="63"/>
      <c r="L237" s="63"/>
      <c r="M237" s="63"/>
      <c r="N237" s="63"/>
      <c r="O237" s="63"/>
      <c r="P237" s="63"/>
      <c r="Q237" s="63"/>
      <c r="R237" s="63"/>
      <c r="S237" s="63"/>
      <c r="T237" s="63"/>
      <c r="U237" s="63"/>
      <c r="V237" s="63"/>
      <c r="W237" s="63"/>
    </row>
    <row r="238" spans="1:23">
      <c r="A238" s="64">
        <f t="shared" si="55"/>
        <v>0</v>
      </c>
      <c r="B238" s="64"/>
      <c r="C238" s="175"/>
      <c r="D238" s="65">
        <f t="shared" si="60"/>
        <v>0</v>
      </c>
      <c r="E238" s="65">
        <f t="shared" si="60"/>
        <v>0</v>
      </c>
      <c r="F238" s="65">
        <f t="shared" si="60"/>
        <v>0</v>
      </c>
      <c r="G238" s="65">
        <f t="shared" si="60"/>
        <v>0</v>
      </c>
      <c r="H238" s="65">
        <f t="shared" si="60"/>
        <v>0</v>
      </c>
      <c r="I238" s="65">
        <f t="shared" si="60"/>
        <v>0</v>
      </c>
      <c r="J238" s="65">
        <f t="shared" si="60"/>
        <v>0</v>
      </c>
      <c r="K238" s="63"/>
      <c r="L238" s="63"/>
      <c r="M238" s="63"/>
      <c r="N238" s="63"/>
      <c r="O238" s="63"/>
      <c r="P238" s="63"/>
      <c r="Q238" s="63"/>
      <c r="R238" s="63"/>
      <c r="S238" s="63"/>
      <c r="T238" s="63"/>
      <c r="U238" s="63"/>
      <c r="V238" s="63"/>
      <c r="W238" s="63"/>
    </row>
    <row r="239" spans="1:23">
      <c r="A239" s="64">
        <f t="shared" si="55"/>
        <v>0</v>
      </c>
      <c r="B239" s="64"/>
      <c r="C239" s="175"/>
      <c r="D239" s="65">
        <f t="shared" si="60"/>
        <v>0</v>
      </c>
      <c r="E239" s="65">
        <f t="shared" si="60"/>
        <v>0</v>
      </c>
      <c r="F239" s="65">
        <f t="shared" si="60"/>
        <v>0</v>
      </c>
      <c r="G239" s="65">
        <f t="shared" si="60"/>
        <v>0</v>
      </c>
      <c r="H239" s="65">
        <f t="shared" si="60"/>
        <v>0</v>
      </c>
      <c r="I239" s="65">
        <f t="shared" si="60"/>
        <v>0</v>
      </c>
      <c r="J239" s="65">
        <f t="shared" si="60"/>
        <v>0</v>
      </c>
      <c r="K239" s="63"/>
      <c r="L239" s="63"/>
      <c r="M239" s="63"/>
      <c r="N239" s="63"/>
      <c r="O239" s="63"/>
      <c r="P239" s="63"/>
      <c r="Q239" s="63"/>
      <c r="R239" s="63"/>
      <c r="S239" s="63"/>
      <c r="T239" s="63"/>
      <c r="U239" s="63"/>
      <c r="V239" s="63"/>
      <c r="W239" s="63"/>
    </row>
    <row r="240" spans="1:23">
      <c r="A240" s="64" t="str">
        <f>A175</f>
        <v>Pomegranate</v>
      </c>
      <c r="B240" s="64"/>
      <c r="C240" s="175"/>
      <c r="D240" s="65">
        <f t="shared" ref="D240:J244" si="61">C107*$C240*D$124</f>
        <v>0</v>
      </c>
      <c r="E240" s="65">
        <f t="shared" si="61"/>
        <v>0</v>
      </c>
      <c r="F240" s="65">
        <f t="shared" si="61"/>
        <v>0</v>
      </c>
      <c r="G240" s="65">
        <f t="shared" si="61"/>
        <v>0</v>
      </c>
      <c r="H240" s="65">
        <f t="shared" si="61"/>
        <v>0</v>
      </c>
      <c r="I240" s="65">
        <f t="shared" si="61"/>
        <v>0</v>
      </c>
      <c r="J240" s="65">
        <f t="shared" si="61"/>
        <v>0</v>
      </c>
      <c r="K240" s="63"/>
      <c r="L240" s="63"/>
      <c r="M240" s="63"/>
      <c r="N240" s="63"/>
      <c r="O240" s="63"/>
      <c r="P240" s="63"/>
      <c r="Q240" s="63"/>
      <c r="R240" s="63"/>
      <c r="S240" s="63"/>
      <c r="T240" s="63"/>
      <c r="U240" s="63"/>
      <c r="V240" s="63"/>
      <c r="W240" s="63"/>
    </row>
    <row r="241" spans="1:23">
      <c r="A241" s="64" t="str">
        <f>A176</f>
        <v>Custard Apple</v>
      </c>
      <c r="B241" s="64"/>
      <c r="C241" s="175"/>
      <c r="D241" s="65">
        <f t="shared" si="61"/>
        <v>0</v>
      </c>
      <c r="E241" s="65">
        <f t="shared" si="61"/>
        <v>0</v>
      </c>
      <c r="F241" s="65">
        <f t="shared" si="61"/>
        <v>0</v>
      </c>
      <c r="G241" s="65">
        <f t="shared" si="61"/>
        <v>0</v>
      </c>
      <c r="H241" s="65">
        <f t="shared" si="61"/>
        <v>0</v>
      </c>
      <c r="I241" s="65">
        <f t="shared" si="61"/>
        <v>0</v>
      </c>
      <c r="J241" s="65">
        <f t="shared" si="61"/>
        <v>0</v>
      </c>
      <c r="K241" s="63"/>
      <c r="L241" s="63"/>
      <c r="M241" s="63"/>
      <c r="N241" s="63"/>
      <c r="O241" s="63"/>
      <c r="P241" s="63"/>
      <c r="Q241" s="63"/>
      <c r="R241" s="63"/>
      <c r="S241" s="63"/>
      <c r="T241" s="63"/>
      <c r="U241" s="63"/>
      <c r="V241" s="63"/>
      <c r="W241" s="63"/>
    </row>
    <row r="242" spans="1:23">
      <c r="A242" s="64" t="str">
        <f>A177</f>
        <v>Guava</v>
      </c>
      <c r="B242" s="64"/>
      <c r="C242" s="175"/>
      <c r="D242" s="65">
        <f t="shared" si="61"/>
        <v>0</v>
      </c>
      <c r="E242" s="65">
        <f t="shared" si="61"/>
        <v>0</v>
      </c>
      <c r="F242" s="65">
        <f t="shared" si="61"/>
        <v>0</v>
      </c>
      <c r="G242" s="65">
        <f t="shared" si="61"/>
        <v>0</v>
      </c>
      <c r="H242" s="65">
        <f t="shared" si="61"/>
        <v>0</v>
      </c>
      <c r="I242" s="65">
        <f t="shared" si="61"/>
        <v>0</v>
      </c>
      <c r="J242" s="65">
        <f t="shared" si="61"/>
        <v>0</v>
      </c>
      <c r="K242" s="63"/>
      <c r="L242" s="63"/>
      <c r="M242" s="63"/>
      <c r="N242" s="63"/>
      <c r="O242" s="63"/>
      <c r="P242" s="63"/>
      <c r="Q242" s="63"/>
      <c r="R242" s="63"/>
      <c r="S242" s="63"/>
      <c r="T242" s="63"/>
      <c r="U242" s="63"/>
      <c r="V242" s="63"/>
      <c r="W242" s="63"/>
    </row>
    <row r="243" spans="1:23">
      <c r="A243" s="64" t="str">
        <f>A178</f>
        <v>Citrus</v>
      </c>
      <c r="B243" s="64"/>
      <c r="C243" s="175"/>
      <c r="D243" s="65">
        <f t="shared" si="61"/>
        <v>0</v>
      </c>
      <c r="E243" s="65">
        <f t="shared" si="61"/>
        <v>0</v>
      </c>
      <c r="F243" s="65">
        <f t="shared" si="61"/>
        <v>0</v>
      </c>
      <c r="G243" s="65">
        <f t="shared" si="61"/>
        <v>0</v>
      </c>
      <c r="H243" s="65">
        <f t="shared" si="61"/>
        <v>0</v>
      </c>
      <c r="I243" s="65">
        <f t="shared" si="61"/>
        <v>0</v>
      </c>
      <c r="J243" s="65">
        <f t="shared" si="61"/>
        <v>0</v>
      </c>
      <c r="K243" s="63"/>
      <c r="L243" s="63"/>
      <c r="M243" s="63"/>
      <c r="N243" s="63"/>
      <c r="O243" s="63"/>
      <c r="P243" s="63"/>
      <c r="Q243" s="63"/>
      <c r="R243" s="63"/>
      <c r="S243" s="63"/>
      <c r="T243" s="63"/>
      <c r="U243" s="63"/>
      <c r="V243" s="63"/>
      <c r="W243" s="63"/>
    </row>
    <row r="244" spans="1:23">
      <c r="A244" s="64">
        <f>A179</f>
        <v>0</v>
      </c>
      <c r="B244" s="64"/>
      <c r="C244" s="175"/>
      <c r="D244" s="65">
        <f t="shared" si="61"/>
        <v>0</v>
      </c>
      <c r="E244" s="65">
        <f t="shared" si="61"/>
        <v>0</v>
      </c>
      <c r="F244" s="65">
        <f t="shared" si="61"/>
        <v>0</v>
      </c>
      <c r="G244" s="65">
        <f t="shared" si="61"/>
        <v>0</v>
      </c>
      <c r="H244" s="65">
        <f t="shared" si="61"/>
        <v>0</v>
      </c>
      <c r="I244" s="65">
        <f t="shared" si="61"/>
        <v>0</v>
      </c>
      <c r="J244" s="65">
        <f t="shared" si="61"/>
        <v>0</v>
      </c>
      <c r="K244" s="63"/>
      <c r="L244" s="63"/>
      <c r="M244" s="63"/>
      <c r="N244" s="63"/>
      <c r="O244" s="63"/>
      <c r="P244" s="63"/>
      <c r="Q244" s="63"/>
      <c r="R244" s="63"/>
      <c r="S244" s="63"/>
      <c r="T244" s="63"/>
      <c r="U244" s="63"/>
      <c r="V244" s="63"/>
      <c r="W244" s="63"/>
    </row>
    <row r="245" spans="1:23">
      <c r="A245" s="64" t="str">
        <f>A181</f>
        <v>Fertilizer(Rate/KG)</v>
      </c>
      <c r="B245" s="64"/>
      <c r="C245" s="65"/>
      <c r="D245" s="65"/>
      <c r="E245" s="65"/>
      <c r="F245" s="65"/>
      <c r="G245" s="65"/>
      <c r="H245" s="65"/>
      <c r="I245" s="65"/>
      <c r="J245" s="65"/>
      <c r="K245" s="63"/>
      <c r="L245" s="63"/>
      <c r="M245" s="63"/>
      <c r="N245" s="63"/>
      <c r="O245" s="63"/>
      <c r="P245" s="63"/>
      <c r="Q245" s="63"/>
      <c r="R245" s="63"/>
      <c r="S245" s="63"/>
      <c r="T245" s="63"/>
      <c r="U245" s="63"/>
      <c r="V245" s="63"/>
      <c r="W245" s="63"/>
    </row>
    <row r="246" spans="1:23">
      <c r="A246" s="64" t="str">
        <f>A182</f>
        <v>SSP</v>
      </c>
      <c r="B246" s="64"/>
      <c r="C246" s="175">
        <v>6</v>
      </c>
      <c r="D246" s="65">
        <f t="shared" ref="D246:J246" si="62">C114*$C$246*D124</f>
        <v>0</v>
      </c>
      <c r="E246" s="65">
        <f t="shared" si="62"/>
        <v>0</v>
      </c>
      <c r="F246" s="65">
        <f t="shared" si="62"/>
        <v>0</v>
      </c>
      <c r="G246" s="65">
        <f t="shared" si="62"/>
        <v>0</v>
      </c>
      <c r="H246" s="65">
        <f t="shared" si="62"/>
        <v>0</v>
      </c>
      <c r="I246" s="65">
        <f t="shared" si="62"/>
        <v>0</v>
      </c>
      <c r="J246" s="65">
        <f t="shared" si="62"/>
        <v>0</v>
      </c>
      <c r="K246" s="63"/>
      <c r="L246" s="63"/>
      <c r="M246" s="63"/>
      <c r="N246" s="63"/>
      <c r="O246" s="63"/>
      <c r="P246" s="63"/>
      <c r="Q246" s="63"/>
      <c r="R246" s="63"/>
      <c r="S246" s="63"/>
      <c r="T246" s="63"/>
      <c r="U246" s="63"/>
      <c r="V246" s="63"/>
      <c r="W246" s="63"/>
    </row>
    <row r="247" spans="1:23">
      <c r="A247" s="64" t="str">
        <f>A183</f>
        <v>Urea</v>
      </c>
      <c r="B247" s="64"/>
      <c r="C247" s="175">
        <v>5</v>
      </c>
      <c r="D247" s="65">
        <f t="shared" ref="D247:J247" si="63">C115*$C$247*D124</f>
        <v>0</v>
      </c>
      <c r="E247" s="65">
        <f t="shared" si="63"/>
        <v>0</v>
      </c>
      <c r="F247" s="65">
        <f t="shared" si="63"/>
        <v>0</v>
      </c>
      <c r="G247" s="65">
        <f t="shared" si="63"/>
        <v>0</v>
      </c>
      <c r="H247" s="65">
        <f t="shared" si="63"/>
        <v>0</v>
      </c>
      <c r="I247" s="65">
        <f t="shared" si="63"/>
        <v>0</v>
      </c>
      <c r="J247" s="65">
        <f t="shared" si="63"/>
        <v>0</v>
      </c>
      <c r="K247" s="63"/>
      <c r="L247" s="63"/>
      <c r="M247" s="63"/>
      <c r="N247" s="63"/>
      <c r="O247" s="63"/>
      <c r="P247" s="63"/>
      <c r="Q247" s="63"/>
      <c r="R247" s="63"/>
      <c r="S247" s="63"/>
      <c r="T247" s="63"/>
      <c r="U247" s="63"/>
      <c r="V247" s="63"/>
      <c r="W247" s="63"/>
    </row>
    <row r="248" spans="1:23">
      <c r="A248" s="64" t="str">
        <f>A184</f>
        <v>DAP</v>
      </c>
      <c r="B248" s="64"/>
      <c r="C248" s="175">
        <v>27</v>
      </c>
      <c r="D248" s="65">
        <f t="shared" ref="D248:J248" si="64">C116*$C$248*D124</f>
        <v>0</v>
      </c>
      <c r="E248" s="65">
        <f t="shared" si="64"/>
        <v>0</v>
      </c>
      <c r="F248" s="65">
        <f t="shared" si="64"/>
        <v>0</v>
      </c>
      <c r="G248" s="65">
        <f t="shared" si="64"/>
        <v>0</v>
      </c>
      <c r="H248" s="65">
        <f t="shared" si="64"/>
        <v>0</v>
      </c>
      <c r="I248" s="65">
        <f t="shared" si="64"/>
        <v>0</v>
      </c>
      <c r="J248" s="65">
        <f t="shared" si="64"/>
        <v>0</v>
      </c>
      <c r="K248" s="63"/>
      <c r="L248" s="63"/>
      <c r="M248" s="63"/>
      <c r="N248" s="63"/>
      <c r="O248" s="63"/>
      <c r="P248" s="63"/>
      <c r="Q248" s="63"/>
      <c r="R248" s="63"/>
      <c r="S248" s="63"/>
      <c r="T248" s="63"/>
      <c r="U248" s="63"/>
      <c r="V248" s="63"/>
      <c r="W248" s="63"/>
    </row>
    <row r="249" spans="1:23">
      <c r="A249" s="64"/>
      <c r="B249" s="64"/>
      <c r="C249" s="65"/>
      <c r="D249" s="65"/>
      <c r="E249" s="65"/>
      <c r="F249" s="65"/>
      <c r="G249" s="65"/>
      <c r="H249" s="65"/>
      <c r="I249" s="65"/>
      <c r="J249" s="65"/>
      <c r="K249" s="63"/>
      <c r="L249" s="63"/>
      <c r="M249" s="63"/>
      <c r="N249" s="63"/>
      <c r="O249" s="63"/>
      <c r="P249" s="63"/>
      <c r="Q249" s="63"/>
      <c r="R249" s="63"/>
      <c r="S249" s="63"/>
      <c r="T249" s="63"/>
      <c r="U249" s="63"/>
      <c r="V249" s="63"/>
      <c r="W249" s="63"/>
    </row>
    <row r="250" spans="1:23">
      <c r="A250" s="64" t="str">
        <f>A186</f>
        <v>Pesticide</v>
      </c>
      <c r="B250" s="64"/>
      <c r="C250" s="65"/>
      <c r="D250" s="65"/>
      <c r="E250" s="65"/>
      <c r="F250" s="65"/>
      <c r="G250" s="65"/>
      <c r="H250" s="65"/>
      <c r="I250" s="65"/>
      <c r="J250" s="65"/>
      <c r="K250" s="63"/>
      <c r="L250" s="63"/>
      <c r="M250" s="63"/>
      <c r="N250" s="63"/>
      <c r="O250" s="63"/>
      <c r="P250" s="63"/>
      <c r="Q250" s="63"/>
      <c r="R250" s="63"/>
      <c r="S250" s="63"/>
      <c r="T250" s="63"/>
      <c r="U250" s="63"/>
      <c r="V250" s="63"/>
      <c r="W250" s="63"/>
    </row>
    <row r="251" spans="1:23">
      <c r="A251" s="64" t="str">
        <f>A187</f>
        <v>Dupont Coragen</v>
      </c>
      <c r="B251" s="64"/>
      <c r="C251" s="175">
        <v>2800</v>
      </c>
      <c r="D251" s="65">
        <f t="shared" ref="D251:J251" si="65">C118*$C$251*D124</f>
        <v>0</v>
      </c>
      <c r="E251" s="65">
        <f t="shared" si="65"/>
        <v>0</v>
      </c>
      <c r="F251" s="65">
        <f t="shared" si="65"/>
        <v>0</v>
      </c>
      <c r="G251" s="65">
        <f t="shared" si="65"/>
        <v>0</v>
      </c>
      <c r="H251" s="65">
        <f t="shared" si="65"/>
        <v>0</v>
      </c>
      <c r="I251" s="65">
        <f t="shared" si="65"/>
        <v>0</v>
      </c>
      <c r="J251" s="65">
        <f t="shared" si="65"/>
        <v>0</v>
      </c>
      <c r="K251" s="63"/>
      <c r="L251" s="63"/>
      <c r="M251" s="63"/>
      <c r="N251" s="63"/>
      <c r="O251" s="63"/>
      <c r="P251" s="63"/>
      <c r="Q251" s="63"/>
      <c r="R251" s="63"/>
      <c r="S251" s="63"/>
      <c r="T251" s="63"/>
      <c r="U251" s="63"/>
      <c r="V251" s="63"/>
      <c r="W251" s="63"/>
    </row>
    <row r="252" spans="1:23">
      <c r="A252" s="64" t="str">
        <f>A188</f>
        <v>Confidor Boyer</v>
      </c>
      <c r="B252" s="64"/>
      <c r="C252" s="175">
        <v>2000</v>
      </c>
      <c r="D252" s="65">
        <f t="shared" ref="D252:J252" si="66">C119*$C$252*D124</f>
        <v>0</v>
      </c>
      <c r="E252" s="65">
        <f t="shared" si="66"/>
        <v>0</v>
      </c>
      <c r="F252" s="65">
        <f t="shared" si="66"/>
        <v>0</v>
      </c>
      <c r="G252" s="65">
        <f t="shared" si="66"/>
        <v>0</v>
      </c>
      <c r="H252" s="65">
        <f t="shared" si="66"/>
        <v>0</v>
      </c>
      <c r="I252" s="65">
        <f t="shared" si="66"/>
        <v>0</v>
      </c>
      <c r="J252" s="65">
        <f t="shared" si="66"/>
        <v>0</v>
      </c>
      <c r="K252" s="63"/>
      <c r="L252" s="63"/>
      <c r="M252" s="63"/>
      <c r="N252" s="63"/>
      <c r="O252" s="63"/>
      <c r="P252" s="63"/>
      <c r="Q252" s="63"/>
      <c r="R252" s="63"/>
      <c r="S252" s="63"/>
      <c r="T252" s="63"/>
      <c r="U252" s="63"/>
      <c r="V252" s="63"/>
      <c r="W252" s="63"/>
    </row>
    <row r="253" spans="1:23">
      <c r="A253" s="64"/>
      <c r="B253" s="64"/>
      <c r="C253" s="65"/>
      <c r="D253" s="65"/>
      <c r="E253" s="65"/>
      <c r="F253" s="65"/>
      <c r="G253" s="65"/>
      <c r="H253" s="65"/>
      <c r="I253" s="65"/>
      <c r="J253" s="65"/>
      <c r="K253" s="63"/>
      <c r="L253" s="63"/>
      <c r="M253" s="63"/>
      <c r="N253" s="63"/>
      <c r="O253" s="63"/>
      <c r="P253" s="63"/>
      <c r="Q253" s="63"/>
      <c r="R253" s="63"/>
      <c r="S253" s="63"/>
      <c r="T253" s="63"/>
      <c r="U253" s="63"/>
      <c r="V253" s="63"/>
      <c r="W253" s="63"/>
    </row>
    <row r="254" spans="1:23">
      <c r="A254" s="64" t="s">
        <v>288</v>
      </c>
      <c r="B254" s="64"/>
      <c r="C254" s="175">
        <v>10</v>
      </c>
      <c r="D254" s="65">
        <f t="shared" ref="D254:J254" si="67">(SUM(C63:C119)/50)*$C$254*D124</f>
        <v>0</v>
      </c>
      <c r="E254" s="65">
        <f t="shared" si="67"/>
        <v>0</v>
      </c>
      <c r="F254" s="65">
        <f t="shared" si="67"/>
        <v>0</v>
      </c>
      <c r="G254" s="65">
        <f t="shared" si="67"/>
        <v>0</v>
      </c>
      <c r="H254" s="65">
        <f t="shared" si="67"/>
        <v>0</v>
      </c>
      <c r="I254" s="65">
        <f t="shared" si="67"/>
        <v>0</v>
      </c>
      <c r="J254" s="65">
        <f t="shared" si="67"/>
        <v>0</v>
      </c>
      <c r="K254" s="63"/>
      <c r="L254" s="63"/>
      <c r="M254" s="63"/>
      <c r="N254" s="63"/>
      <c r="O254" s="63"/>
      <c r="P254" s="63"/>
      <c r="Q254" s="63"/>
      <c r="R254" s="63"/>
      <c r="S254" s="63"/>
      <c r="T254" s="63"/>
      <c r="U254" s="63"/>
      <c r="V254" s="63"/>
      <c r="W254" s="63"/>
    </row>
    <row r="255" spans="1:23">
      <c r="A255" s="64" t="s">
        <v>172</v>
      </c>
      <c r="B255" s="64"/>
      <c r="C255" s="175">
        <v>100</v>
      </c>
      <c r="D255" s="65">
        <f t="shared" ref="D255:J255" si="68">(SUM(C63:C119)/50)*$C$255*D124</f>
        <v>0</v>
      </c>
      <c r="E255" s="65">
        <f t="shared" si="68"/>
        <v>0</v>
      </c>
      <c r="F255" s="65">
        <f t="shared" si="68"/>
        <v>0</v>
      </c>
      <c r="G255" s="65">
        <f t="shared" si="68"/>
        <v>0</v>
      </c>
      <c r="H255" s="65">
        <f t="shared" si="68"/>
        <v>0</v>
      </c>
      <c r="I255" s="65">
        <f t="shared" si="68"/>
        <v>0</v>
      </c>
      <c r="J255" s="65">
        <f t="shared" si="68"/>
        <v>0</v>
      </c>
      <c r="K255" s="63"/>
      <c r="L255" s="63"/>
      <c r="M255" s="63"/>
      <c r="N255" s="63"/>
      <c r="O255" s="63"/>
      <c r="P255" s="63"/>
      <c r="Q255" s="63"/>
      <c r="R255" s="63"/>
      <c r="S255" s="63"/>
      <c r="T255" s="63"/>
      <c r="U255" s="63"/>
      <c r="V255" s="63"/>
      <c r="W255" s="63"/>
    </row>
    <row r="256" spans="1:23">
      <c r="A256" s="64"/>
      <c r="B256" s="64"/>
      <c r="C256" s="175"/>
      <c r="D256" s="133"/>
      <c r="E256" s="65"/>
      <c r="F256" s="65"/>
      <c r="G256" s="65"/>
      <c r="H256" s="65"/>
      <c r="I256" s="65"/>
      <c r="J256" s="65"/>
      <c r="K256" s="63"/>
      <c r="L256" s="63"/>
      <c r="M256" s="63"/>
      <c r="N256" s="63"/>
      <c r="O256" s="63"/>
      <c r="P256" s="63"/>
      <c r="Q256" s="63"/>
      <c r="R256" s="63"/>
      <c r="S256" s="63"/>
      <c r="T256" s="63"/>
      <c r="U256" s="63"/>
      <c r="V256" s="63"/>
      <c r="W256" s="63"/>
    </row>
    <row r="257" spans="1:23">
      <c r="A257" s="64"/>
      <c r="B257" s="64"/>
      <c r="C257" s="175"/>
      <c r="D257" s="133"/>
      <c r="E257" s="65"/>
      <c r="F257" s="65"/>
      <c r="G257" s="65"/>
      <c r="H257" s="65"/>
      <c r="I257" s="65"/>
      <c r="J257" s="65"/>
      <c r="K257" s="63"/>
      <c r="L257" s="63"/>
      <c r="M257" s="63"/>
      <c r="N257" s="63"/>
      <c r="O257" s="63"/>
      <c r="P257" s="63"/>
      <c r="Q257" s="63"/>
      <c r="R257" s="63"/>
      <c r="S257" s="63"/>
      <c r="T257" s="63"/>
      <c r="U257" s="63"/>
      <c r="V257" s="63"/>
      <c r="W257" s="63"/>
    </row>
    <row r="258" spans="1:23">
      <c r="A258" s="64"/>
      <c r="B258" s="64"/>
      <c r="C258" s="175"/>
      <c r="D258" s="133"/>
      <c r="E258" s="65"/>
      <c r="F258" s="65"/>
      <c r="G258" s="65"/>
      <c r="H258" s="65"/>
      <c r="I258" s="65"/>
      <c r="J258" s="65"/>
      <c r="K258" s="63"/>
      <c r="L258" s="63"/>
      <c r="M258" s="63"/>
      <c r="N258" s="63"/>
      <c r="O258" s="63"/>
      <c r="P258" s="63"/>
      <c r="Q258" s="63"/>
      <c r="R258" s="63"/>
      <c r="S258" s="63"/>
      <c r="T258" s="63"/>
      <c r="U258" s="63"/>
      <c r="V258" s="63"/>
      <c r="W258" s="63"/>
    </row>
    <row r="259" spans="1:23">
      <c r="A259" s="64"/>
      <c r="B259" s="64"/>
      <c r="C259" s="175"/>
      <c r="D259" s="133"/>
      <c r="E259" s="65"/>
      <c r="F259" s="65"/>
      <c r="G259" s="65"/>
      <c r="H259" s="65"/>
      <c r="I259" s="65"/>
      <c r="J259" s="65"/>
      <c r="K259" s="63"/>
      <c r="L259" s="63"/>
      <c r="M259" s="63"/>
      <c r="N259" s="63"/>
      <c r="O259" s="63"/>
      <c r="P259" s="63"/>
      <c r="Q259" s="63"/>
      <c r="R259" s="63"/>
      <c r="S259" s="63"/>
      <c r="T259" s="63"/>
      <c r="U259" s="63"/>
      <c r="V259" s="63"/>
      <c r="W259" s="63"/>
    </row>
    <row r="260" spans="1:23">
      <c r="A260" s="64" t="s">
        <v>335</v>
      </c>
      <c r="B260" s="64"/>
      <c r="C260" s="65"/>
      <c r="D260" s="133"/>
      <c r="E260" s="65">
        <f>'5.Closing Stock &amp; W Capital'!F6</f>
        <v>0</v>
      </c>
      <c r="F260" s="65">
        <f>'5.Closing Stock &amp; W Capital'!G6</f>
        <v>0</v>
      </c>
      <c r="G260" s="65">
        <f>'5.Closing Stock &amp; W Capital'!H6</f>
        <v>0</v>
      </c>
      <c r="H260" s="65">
        <f>'5.Closing Stock &amp; W Capital'!I6</f>
        <v>0</v>
      </c>
      <c r="I260" s="65">
        <f>'5.Closing Stock &amp; W Capital'!J6</f>
        <v>0</v>
      </c>
      <c r="J260" s="65">
        <f>'5.Closing Stock &amp; W Capital'!K6</f>
        <v>0</v>
      </c>
      <c r="K260" s="63"/>
      <c r="L260" s="63"/>
      <c r="M260" s="63"/>
      <c r="N260" s="63"/>
      <c r="O260" s="63"/>
      <c r="P260" s="63"/>
      <c r="Q260" s="63"/>
      <c r="R260" s="63"/>
      <c r="S260" s="63"/>
      <c r="T260" s="63"/>
      <c r="U260" s="63"/>
      <c r="V260" s="63"/>
      <c r="W260" s="63"/>
    </row>
    <row r="261" spans="1:23">
      <c r="A261" s="64" t="s">
        <v>336</v>
      </c>
      <c r="B261" s="64"/>
      <c r="C261" s="64"/>
      <c r="D261" s="133">
        <f>'5.Closing Stock &amp; W Capital'!E15</f>
        <v>0</v>
      </c>
      <c r="E261" s="65">
        <f>'5.Closing Stock &amp; W Capital'!F15</f>
        <v>0</v>
      </c>
      <c r="F261" s="65">
        <f>'5.Closing Stock &amp; W Capital'!G15</f>
        <v>0</v>
      </c>
      <c r="G261" s="65">
        <f>'5.Closing Stock &amp; W Capital'!H15</f>
        <v>0</v>
      </c>
      <c r="H261" s="65">
        <f>'5.Closing Stock &amp; W Capital'!I15</f>
        <v>0</v>
      </c>
      <c r="I261" s="65">
        <f>'5.Closing Stock &amp; W Capital'!J15</f>
        <v>0</v>
      </c>
      <c r="J261" s="65">
        <f>'5.Closing Stock &amp; W Capital'!K15</f>
        <v>0</v>
      </c>
      <c r="K261" s="63"/>
      <c r="L261" s="63"/>
      <c r="M261" s="63"/>
      <c r="N261" s="63"/>
      <c r="O261" s="63"/>
      <c r="P261" s="63"/>
      <c r="Q261" s="63"/>
      <c r="R261" s="63"/>
      <c r="S261" s="63"/>
      <c r="T261" s="63"/>
      <c r="U261" s="63"/>
      <c r="V261" s="63"/>
      <c r="W261" s="63"/>
    </row>
    <row r="262" spans="1:23">
      <c r="A262" s="64"/>
      <c r="B262" s="64"/>
      <c r="C262" s="64"/>
      <c r="D262" s="63"/>
      <c r="E262" s="63"/>
      <c r="F262" s="63"/>
      <c r="G262" s="63"/>
      <c r="H262" s="63"/>
      <c r="I262" s="63"/>
      <c r="J262" s="63"/>
      <c r="K262" s="63"/>
      <c r="L262" s="63"/>
      <c r="M262" s="63"/>
      <c r="N262" s="63"/>
      <c r="O262" s="63"/>
      <c r="P262" s="63"/>
      <c r="Q262" s="63"/>
      <c r="R262" s="63"/>
      <c r="S262" s="63"/>
      <c r="T262" s="63"/>
      <c r="U262" s="63"/>
      <c r="V262" s="63"/>
      <c r="W262" s="63"/>
    </row>
    <row r="263" spans="1:23">
      <c r="A263" s="66" t="s">
        <v>313</v>
      </c>
      <c r="B263" s="66"/>
      <c r="C263" s="82"/>
      <c r="D263" s="82">
        <f>SUM(D198:D259)+D260-D261</f>
        <v>0</v>
      </c>
      <c r="E263" s="82">
        <f t="shared" ref="E263:J263" si="69">SUM(E198:E259)+E260-E261</f>
        <v>0</v>
      </c>
      <c r="F263" s="82">
        <f t="shared" si="69"/>
        <v>0</v>
      </c>
      <c r="G263" s="82">
        <f t="shared" si="69"/>
        <v>0</v>
      </c>
      <c r="H263" s="82">
        <f t="shared" si="69"/>
        <v>0</v>
      </c>
      <c r="I263" s="82">
        <f t="shared" si="69"/>
        <v>0</v>
      </c>
      <c r="J263" s="82">
        <f t="shared" si="69"/>
        <v>0</v>
      </c>
      <c r="K263" s="63"/>
      <c r="L263" s="63"/>
      <c r="M263" s="63"/>
      <c r="N263" s="63"/>
      <c r="O263" s="63"/>
      <c r="P263" s="63"/>
      <c r="Q263" s="63"/>
      <c r="R263" s="63"/>
      <c r="S263" s="63"/>
      <c r="T263" s="63"/>
      <c r="U263" s="63"/>
      <c r="V263" s="63"/>
      <c r="W263" s="63"/>
    </row>
    <row r="264" spans="1:23">
      <c r="A264" s="64"/>
      <c r="B264" s="64"/>
      <c r="C264" s="65"/>
      <c r="D264" s="65"/>
      <c r="E264" s="65"/>
      <c r="F264" s="65"/>
      <c r="G264" s="65"/>
      <c r="H264" s="65"/>
      <c r="I264" s="65"/>
      <c r="J264" s="65"/>
      <c r="K264" s="63"/>
      <c r="L264" s="63"/>
      <c r="M264" s="63"/>
      <c r="N264" s="63"/>
      <c r="O264" s="63"/>
      <c r="P264" s="63"/>
      <c r="Q264" s="63"/>
      <c r="R264" s="63"/>
      <c r="S264" s="63"/>
      <c r="T264" s="63"/>
      <c r="U264" s="63"/>
      <c r="V264" s="63"/>
      <c r="W264" s="63"/>
    </row>
    <row r="265" spans="1:23">
      <c r="A265" s="66" t="s">
        <v>305</v>
      </c>
      <c r="B265" s="66"/>
      <c r="C265" s="65"/>
      <c r="D265" s="65"/>
      <c r="E265" s="65"/>
      <c r="F265" s="65"/>
      <c r="G265" s="65"/>
      <c r="H265" s="65"/>
      <c r="I265" s="65"/>
      <c r="J265" s="65"/>
      <c r="K265" s="63"/>
      <c r="L265" s="63"/>
      <c r="M265" s="63"/>
      <c r="N265" s="63"/>
      <c r="O265" s="63"/>
      <c r="P265" s="63"/>
      <c r="Q265" s="63"/>
      <c r="R265" s="63"/>
      <c r="S265" s="63"/>
      <c r="T265" s="63"/>
      <c r="U265" s="63"/>
      <c r="V265" s="63"/>
      <c r="W265" s="63"/>
    </row>
    <row r="266" spans="1:23">
      <c r="A266" s="64" t="s">
        <v>318</v>
      </c>
      <c r="B266" s="64">
        <v>12</v>
      </c>
      <c r="C266" s="175"/>
      <c r="D266" s="65">
        <f t="shared" ref="D266:J266" si="70">$B$266*$C$266*D124</f>
        <v>0</v>
      </c>
      <c r="E266" s="65">
        <f t="shared" si="70"/>
        <v>0</v>
      </c>
      <c r="F266" s="65">
        <f t="shared" si="70"/>
        <v>0</v>
      </c>
      <c r="G266" s="65">
        <f t="shared" si="70"/>
        <v>0</v>
      </c>
      <c r="H266" s="65">
        <f t="shared" si="70"/>
        <v>0</v>
      </c>
      <c r="I266" s="65">
        <f t="shared" si="70"/>
        <v>0</v>
      </c>
      <c r="J266" s="65">
        <f t="shared" si="70"/>
        <v>0</v>
      </c>
      <c r="K266" s="63"/>
      <c r="L266" s="63"/>
      <c r="M266" s="63"/>
      <c r="N266" s="63"/>
      <c r="O266" s="63"/>
      <c r="P266" s="63"/>
      <c r="Q266" s="63"/>
      <c r="R266" s="63"/>
      <c r="S266" s="63"/>
      <c r="T266" s="63"/>
      <c r="U266" s="63"/>
      <c r="V266" s="63"/>
      <c r="W266" s="63"/>
    </row>
    <row r="267" spans="1:23">
      <c r="A267" s="64" t="s">
        <v>319</v>
      </c>
      <c r="B267" s="155">
        <v>1</v>
      </c>
      <c r="C267" s="175"/>
      <c r="D267" s="65">
        <f t="shared" ref="D267:J267" si="71">$B$267*$C$267*12*D124</f>
        <v>0</v>
      </c>
      <c r="E267" s="65">
        <f t="shared" si="71"/>
        <v>0</v>
      </c>
      <c r="F267" s="65">
        <f t="shared" si="71"/>
        <v>0</v>
      </c>
      <c r="G267" s="65">
        <f t="shared" si="71"/>
        <v>0</v>
      </c>
      <c r="H267" s="65">
        <f t="shared" si="71"/>
        <v>0</v>
      </c>
      <c r="I267" s="65">
        <f t="shared" si="71"/>
        <v>0</v>
      </c>
      <c r="J267" s="65">
        <f t="shared" si="71"/>
        <v>0</v>
      </c>
      <c r="K267" s="63"/>
      <c r="L267" s="63"/>
      <c r="M267" s="63"/>
      <c r="N267" s="63"/>
      <c r="O267" s="63"/>
      <c r="P267" s="63"/>
      <c r="Q267" s="63"/>
      <c r="R267" s="63"/>
      <c r="S267" s="63"/>
      <c r="T267" s="63"/>
      <c r="U267" s="63"/>
      <c r="V267" s="63"/>
      <c r="W267" s="63"/>
    </row>
    <row r="268" spans="1:23">
      <c r="A268" s="64" t="s">
        <v>190</v>
      </c>
      <c r="B268" s="155">
        <v>1</v>
      </c>
      <c r="C268" s="175"/>
      <c r="D268" s="65">
        <f t="shared" ref="D268:J268" si="72">$B$268*$C$268*12*D124</f>
        <v>0</v>
      </c>
      <c r="E268" s="65">
        <f t="shared" si="72"/>
        <v>0</v>
      </c>
      <c r="F268" s="65">
        <f t="shared" si="72"/>
        <v>0</v>
      </c>
      <c r="G268" s="65">
        <f t="shared" si="72"/>
        <v>0</v>
      </c>
      <c r="H268" s="65">
        <f t="shared" si="72"/>
        <v>0</v>
      </c>
      <c r="I268" s="65">
        <f t="shared" si="72"/>
        <v>0</v>
      </c>
      <c r="J268" s="65">
        <f t="shared" si="72"/>
        <v>0</v>
      </c>
      <c r="K268" s="63"/>
      <c r="L268" s="63"/>
      <c r="M268" s="63"/>
      <c r="N268" s="63"/>
      <c r="O268" s="63"/>
      <c r="P268" s="63"/>
      <c r="Q268" s="63"/>
      <c r="R268" s="63"/>
      <c r="S268" s="63"/>
      <c r="T268" s="63"/>
      <c r="U268" s="63"/>
      <c r="V268" s="63"/>
      <c r="W268" s="63"/>
    </row>
    <row r="269" spans="1:23">
      <c r="A269" s="64" t="s">
        <v>320</v>
      </c>
      <c r="B269" s="64">
        <v>12</v>
      </c>
      <c r="C269" s="175"/>
      <c r="D269" s="65">
        <f t="shared" ref="D269:J269" si="73">$B$269*$C$269*D124</f>
        <v>0</v>
      </c>
      <c r="E269" s="65">
        <f t="shared" si="73"/>
        <v>0</v>
      </c>
      <c r="F269" s="65">
        <f t="shared" si="73"/>
        <v>0</v>
      </c>
      <c r="G269" s="65">
        <f t="shared" si="73"/>
        <v>0</v>
      </c>
      <c r="H269" s="65">
        <f t="shared" si="73"/>
        <v>0</v>
      </c>
      <c r="I269" s="65">
        <f t="shared" si="73"/>
        <v>0</v>
      </c>
      <c r="J269" s="65">
        <f t="shared" si="73"/>
        <v>0</v>
      </c>
      <c r="K269" s="63"/>
      <c r="L269" s="63"/>
      <c r="M269" s="63"/>
      <c r="N269" s="63"/>
      <c r="O269" s="63"/>
      <c r="P269" s="63"/>
      <c r="Q269" s="63"/>
      <c r="R269" s="63"/>
      <c r="S269" s="63"/>
      <c r="T269" s="63"/>
      <c r="U269" s="63"/>
      <c r="V269" s="63"/>
      <c r="W269" s="63"/>
    </row>
    <row r="270" spans="1:23">
      <c r="A270" s="64"/>
      <c r="B270" s="64"/>
      <c r="C270" s="175"/>
      <c r="D270" s="65"/>
      <c r="E270" s="65"/>
      <c r="F270" s="65"/>
      <c r="G270" s="65"/>
      <c r="H270" s="65"/>
      <c r="I270" s="65"/>
      <c r="J270" s="65"/>
      <c r="K270" s="63"/>
      <c r="L270" s="63"/>
      <c r="M270" s="63"/>
      <c r="N270" s="63"/>
      <c r="O270" s="63"/>
      <c r="P270" s="63"/>
      <c r="Q270" s="63"/>
      <c r="R270" s="63"/>
      <c r="S270" s="63"/>
      <c r="T270" s="63"/>
      <c r="U270" s="63"/>
      <c r="V270" s="63"/>
      <c r="W270" s="63"/>
    </row>
    <row r="271" spans="1:23">
      <c r="A271" s="64"/>
      <c r="B271" s="64"/>
      <c r="C271" s="175"/>
      <c r="D271" s="65"/>
      <c r="E271" s="65"/>
      <c r="F271" s="65"/>
      <c r="G271" s="65"/>
      <c r="H271" s="65"/>
      <c r="I271" s="65"/>
      <c r="J271" s="65"/>
      <c r="K271" s="63"/>
      <c r="L271" s="63"/>
      <c r="M271" s="63"/>
      <c r="N271" s="63"/>
      <c r="O271" s="63"/>
      <c r="P271" s="63"/>
      <c r="Q271" s="63"/>
      <c r="R271" s="63"/>
      <c r="S271" s="63"/>
      <c r="T271" s="63"/>
      <c r="U271" s="63"/>
      <c r="V271" s="63"/>
      <c r="W271" s="63"/>
    </row>
    <row r="272" spans="1:23">
      <c r="A272" s="64"/>
      <c r="B272" s="64"/>
      <c r="C272" s="175"/>
      <c r="D272" s="65"/>
      <c r="E272" s="65"/>
      <c r="F272" s="65"/>
      <c r="G272" s="65"/>
      <c r="H272" s="65"/>
      <c r="I272" s="65"/>
      <c r="J272" s="65"/>
      <c r="K272" s="63"/>
      <c r="L272" s="63"/>
      <c r="M272" s="63"/>
      <c r="N272" s="63"/>
      <c r="O272" s="63"/>
      <c r="P272" s="63"/>
      <c r="Q272" s="63"/>
      <c r="R272" s="63"/>
      <c r="S272" s="63"/>
      <c r="T272" s="63"/>
      <c r="U272" s="63"/>
      <c r="V272" s="63"/>
      <c r="W272" s="63"/>
    </row>
    <row r="273" spans="1:23">
      <c r="A273" s="64"/>
      <c r="B273" s="64"/>
      <c r="C273" s="175"/>
      <c r="D273" s="65"/>
      <c r="E273" s="65"/>
      <c r="F273" s="65"/>
      <c r="G273" s="65"/>
      <c r="H273" s="65"/>
      <c r="I273" s="65"/>
      <c r="J273" s="65"/>
      <c r="K273" s="63"/>
      <c r="L273" s="63"/>
      <c r="M273" s="63"/>
      <c r="N273" s="63"/>
      <c r="O273" s="63"/>
      <c r="P273" s="63"/>
      <c r="Q273" s="63"/>
      <c r="R273" s="63"/>
      <c r="S273" s="63"/>
      <c r="T273" s="63"/>
      <c r="U273" s="63"/>
      <c r="V273" s="63"/>
      <c r="W273" s="63"/>
    </row>
    <row r="274" spans="1:23">
      <c r="A274" s="66" t="s">
        <v>317</v>
      </c>
      <c r="B274" s="66"/>
      <c r="C274" s="82"/>
      <c r="D274" s="82">
        <f>SUM(D266:D273)</f>
        <v>0</v>
      </c>
      <c r="E274" s="82">
        <f t="shared" ref="E274:J274" si="74">SUM(E266:E273)</f>
        <v>0</v>
      </c>
      <c r="F274" s="82">
        <f t="shared" si="74"/>
        <v>0</v>
      </c>
      <c r="G274" s="82">
        <f t="shared" si="74"/>
        <v>0</v>
      </c>
      <c r="H274" s="82">
        <f t="shared" si="74"/>
        <v>0</v>
      </c>
      <c r="I274" s="82">
        <f t="shared" si="74"/>
        <v>0</v>
      </c>
      <c r="J274" s="82">
        <f t="shared" si="74"/>
        <v>0</v>
      </c>
      <c r="K274" s="63"/>
      <c r="L274" s="63"/>
      <c r="M274" s="63"/>
      <c r="N274" s="63"/>
      <c r="O274" s="63"/>
      <c r="P274" s="63"/>
      <c r="Q274" s="63"/>
      <c r="R274" s="63"/>
      <c r="S274" s="63"/>
      <c r="T274" s="63"/>
      <c r="U274" s="63"/>
      <c r="V274" s="63"/>
      <c r="W274" s="63"/>
    </row>
    <row r="275" spans="1:23">
      <c r="A275" s="127" t="s">
        <v>136</v>
      </c>
      <c r="B275" s="127"/>
      <c r="C275" s="134"/>
      <c r="D275" s="82">
        <f t="shared" ref="D275:J275" si="75">D263+D274</f>
        <v>0</v>
      </c>
      <c r="E275" s="82">
        <f t="shared" si="75"/>
        <v>0</v>
      </c>
      <c r="F275" s="82">
        <f t="shared" si="75"/>
        <v>0</v>
      </c>
      <c r="G275" s="82">
        <f t="shared" si="75"/>
        <v>0</v>
      </c>
      <c r="H275" s="82">
        <f t="shared" si="75"/>
        <v>0</v>
      </c>
      <c r="I275" s="82">
        <f t="shared" si="75"/>
        <v>0</v>
      </c>
      <c r="J275" s="82">
        <f t="shared" si="75"/>
        <v>0</v>
      </c>
      <c r="K275" s="63"/>
      <c r="L275" s="63"/>
      <c r="M275" s="63"/>
      <c r="N275" s="63"/>
      <c r="O275" s="63"/>
      <c r="P275" s="63"/>
      <c r="Q275" s="63"/>
      <c r="R275" s="63"/>
      <c r="S275" s="63"/>
      <c r="T275" s="63"/>
      <c r="U275" s="63"/>
      <c r="V275" s="63"/>
      <c r="W275" s="63"/>
    </row>
    <row r="276" spans="1:23">
      <c r="A276" s="64"/>
      <c r="B276" s="64"/>
      <c r="C276" s="65"/>
      <c r="D276" s="65"/>
      <c r="E276" s="65"/>
      <c r="F276" s="65"/>
      <c r="G276" s="65"/>
      <c r="H276" s="65"/>
      <c r="I276" s="65"/>
      <c r="J276" s="65"/>
      <c r="K276" s="63"/>
      <c r="L276" s="63"/>
      <c r="M276" s="63"/>
      <c r="N276" s="63"/>
      <c r="O276" s="63"/>
      <c r="P276" s="63"/>
      <c r="Q276" s="63"/>
      <c r="R276" s="63"/>
      <c r="S276" s="63"/>
      <c r="T276" s="63"/>
      <c r="U276" s="63"/>
      <c r="V276" s="63"/>
      <c r="W276" s="63"/>
    </row>
    <row r="277" spans="1:23">
      <c r="A277" s="127" t="s">
        <v>7</v>
      </c>
      <c r="B277" s="127"/>
      <c r="C277" s="134"/>
      <c r="D277" s="82">
        <f t="shared" ref="D277:J277" si="76">D191-D275</f>
        <v>0</v>
      </c>
      <c r="E277" s="82">
        <f t="shared" si="76"/>
        <v>0</v>
      </c>
      <c r="F277" s="82">
        <f t="shared" si="76"/>
        <v>0</v>
      </c>
      <c r="G277" s="82">
        <f t="shared" si="76"/>
        <v>0</v>
      </c>
      <c r="H277" s="82">
        <f t="shared" si="76"/>
        <v>0</v>
      </c>
      <c r="I277" s="82">
        <f t="shared" si="76"/>
        <v>0</v>
      </c>
      <c r="J277" s="82">
        <f t="shared" si="76"/>
        <v>0</v>
      </c>
      <c r="K277" s="63"/>
      <c r="L277" s="63"/>
      <c r="M277" s="63"/>
      <c r="N277" s="63"/>
      <c r="O277" s="63"/>
      <c r="P277" s="63"/>
      <c r="Q277" s="63"/>
      <c r="R277" s="63"/>
      <c r="S277" s="63"/>
      <c r="T277" s="63"/>
      <c r="U277" s="63"/>
      <c r="V277" s="63"/>
      <c r="W277" s="63"/>
    </row>
    <row r="278" spans="1:23">
      <c r="A278" s="83"/>
      <c r="B278" s="83"/>
      <c r="C278" s="83"/>
      <c r="D278" s="63"/>
      <c r="E278" s="63"/>
      <c r="F278" s="63"/>
      <c r="G278" s="63"/>
      <c r="H278" s="63"/>
      <c r="I278" s="63"/>
      <c r="J278" s="63"/>
      <c r="K278" s="63"/>
      <c r="L278" s="63"/>
      <c r="M278" s="63"/>
      <c r="N278" s="63"/>
      <c r="O278" s="63"/>
      <c r="P278" s="63"/>
      <c r="Q278" s="63"/>
      <c r="R278" s="63"/>
      <c r="S278" s="63"/>
      <c r="T278" s="63"/>
      <c r="U278" s="63"/>
      <c r="V278" s="63"/>
      <c r="W278" s="63"/>
    </row>
    <row r="279" spans="1:23">
      <c r="A279" s="63"/>
      <c r="B279" s="63"/>
      <c r="C279" s="63"/>
      <c r="D279" s="63"/>
      <c r="E279" s="63"/>
      <c r="F279" s="63"/>
      <c r="G279" s="63"/>
      <c r="H279" s="63"/>
      <c r="I279" s="63"/>
      <c r="J279" s="63"/>
      <c r="K279" s="63"/>
      <c r="L279" s="63"/>
      <c r="M279" s="63"/>
      <c r="N279" s="63"/>
      <c r="O279" s="63"/>
      <c r="P279" s="63"/>
      <c r="Q279" s="63"/>
      <c r="R279" s="63"/>
      <c r="S279" s="63"/>
      <c r="T279" s="63"/>
      <c r="U279" s="63"/>
      <c r="V279" s="63"/>
      <c r="W279" s="63"/>
    </row>
    <row r="280" spans="1:23">
      <c r="A280" s="423" t="s">
        <v>405</v>
      </c>
      <c r="B280" s="423"/>
      <c r="C280" s="423"/>
      <c r="D280" s="423"/>
      <c r="E280" s="423"/>
      <c r="F280" s="423"/>
      <c r="G280" s="423"/>
      <c r="H280" s="423"/>
      <c r="I280" s="423"/>
      <c r="J280" s="423"/>
    </row>
    <row r="282" spans="1:23">
      <c r="A282" t="s">
        <v>522</v>
      </c>
    </row>
    <row r="283" spans="1:23">
      <c r="A283">
        <v>1</v>
      </c>
      <c r="B283" t="s">
        <v>535</v>
      </c>
    </row>
    <row r="284" spans="1:23">
      <c r="A284">
        <v>2</v>
      </c>
      <c r="B284" t="s">
        <v>536</v>
      </c>
    </row>
    <row r="285" spans="1:23">
      <c r="A285">
        <v>3</v>
      </c>
      <c r="B285" s="63" t="s">
        <v>586</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A3:J200"/>
  <sheetViews>
    <sheetView view="pageBreakPreview" topLeftCell="A151" zoomScale="80" zoomScaleSheetLayoutView="80" workbookViewId="0">
      <selection activeCell="B166" sqref="B166"/>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24" t="s">
        <v>581</v>
      </c>
      <c r="B3" s="424"/>
      <c r="C3" s="424"/>
      <c r="D3" s="424"/>
      <c r="E3" s="424"/>
      <c r="F3" s="424"/>
      <c r="G3" s="424"/>
      <c r="H3" s="424"/>
    </row>
    <row r="4" spans="1:8" ht="18.75">
      <c r="A4" s="424" t="s">
        <v>582</v>
      </c>
      <c r="B4" s="424"/>
      <c r="C4" s="424"/>
      <c r="D4" s="424"/>
      <c r="E4" s="424"/>
      <c r="F4" s="424"/>
      <c r="G4" s="424"/>
      <c r="H4" s="424"/>
    </row>
    <row r="5" spans="1:8">
      <c r="A5" s="63" t="s">
        <v>161</v>
      </c>
      <c r="B5" s="168">
        <v>1</v>
      </c>
      <c r="C5" s="63" t="s">
        <v>455</v>
      </c>
      <c r="D5" s="63"/>
      <c r="E5" s="63"/>
      <c r="F5" s="63"/>
      <c r="G5" s="63"/>
      <c r="H5" s="63"/>
    </row>
    <row r="6" spans="1:8">
      <c r="A6" s="63" t="s">
        <v>162</v>
      </c>
      <c r="B6" s="193">
        <v>8</v>
      </c>
      <c r="C6" s="63"/>
      <c r="D6" s="63"/>
      <c r="E6" s="63"/>
      <c r="F6" s="63"/>
      <c r="G6" s="63"/>
      <c r="H6" s="63"/>
    </row>
    <row r="7" spans="1:8">
      <c r="A7" s="63"/>
      <c r="B7" s="193"/>
      <c r="C7" s="63"/>
      <c r="D7" s="63"/>
      <c r="E7" s="63"/>
      <c r="F7" s="63"/>
      <c r="G7" s="63"/>
      <c r="H7" s="63"/>
    </row>
    <row r="8" spans="1:8">
      <c r="A8" s="63"/>
      <c r="B8" s="193"/>
      <c r="C8" s="63"/>
      <c r="D8" s="63"/>
      <c r="E8" s="63"/>
      <c r="F8" s="63"/>
      <c r="G8" s="63"/>
      <c r="H8" s="63"/>
    </row>
    <row r="9" spans="1:8">
      <c r="A9" s="63"/>
      <c r="B9" s="63"/>
      <c r="C9" s="63"/>
      <c r="D9" s="63"/>
      <c r="E9" s="63"/>
      <c r="F9" s="63"/>
      <c r="G9" s="63"/>
      <c r="H9" s="63"/>
    </row>
    <row r="10" spans="1:8">
      <c r="A10" s="63"/>
      <c r="B10" s="63"/>
      <c r="C10" s="63"/>
      <c r="D10" s="63"/>
      <c r="E10" s="63"/>
      <c r="F10" s="63"/>
      <c r="G10" s="63"/>
      <c r="H10" s="63"/>
    </row>
    <row r="11" spans="1:8">
      <c r="A11" s="55" t="s">
        <v>0</v>
      </c>
      <c r="B11" s="56" t="s">
        <v>2</v>
      </c>
      <c r="C11" s="56" t="s">
        <v>3</v>
      </c>
      <c r="D11" s="56" t="s">
        <v>4</v>
      </c>
      <c r="E11" s="56" t="s">
        <v>5</v>
      </c>
      <c r="F11" s="56" t="s">
        <v>6</v>
      </c>
      <c r="G11" s="56" t="s">
        <v>169</v>
      </c>
      <c r="H11" s="56" t="s">
        <v>168</v>
      </c>
    </row>
    <row r="12" spans="1:8">
      <c r="A12" s="64" t="s">
        <v>170</v>
      </c>
      <c r="B12" s="217">
        <f t="shared" ref="B12:H12" si="0">B39/($B$5*$B$6)</f>
        <v>0</v>
      </c>
      <c r="C12" s="217">
        <f t="shared" si="0"/>
        <v>0</v>
      </c>
      <c r="D12" s="217">
        <f t="shared" si="0"/>
        <v>0</v>
      </c>
      <c r="E12" s="217">
        <f t="shared" si="0"/>
        <v>0</v>
      </c>
      <c r="F12" s="217">
        <f t="shared" si="0"/>
        <v>0</v>
      </c>
      <c r="G12" s="217">
        <f t="shared" si="0"/>
        <v>0</v>
      </c>
      <c r="H12" s="217">
        <f t="shared" si="0"/>
        <v>0</v>
      </c>
    </row>
    <row r="13" spans="1:8">
      <c r="A13" s="64" t="str">
        <f>'11.F&amp;V Crop Production details'!A74</f>
        <v>Onion</v>
      </c>
      <c r="B13" s="64">
        <f>'11.F&amp;V Crop Production details'!B74</f>
        <v>0</v>
      </c>
      <c r="C13" s="64">
        <f>'11.F&amp;V Crop Production details'!C74</f>
        <v>0</v>
      </c>
      <c r="D13" s="64">
        <f>'11.F&amp;V Crop Production details'!D74</f>
        <v>0</v>
      </c>
      <c r="E13" s="64">
        <f>'11.F&amp;V Crop Production details'!E74</f>
        <v>0</v>
      </c>
      <c r="F13" s="64">
        <f>'11.F&amp;V Crop Production details'!F74</f>
        <v>0</v>
      </c>
      <c r="G13" s="64">
        <f>'11.F&amp;V Crop Production details'!G74</f>
        <v>0</v>
      </c>
      <c r="H13" s="64">
        <f>'11.F&amp;V Crop Production details'!H74</f>
        <v>0</v>
      </c>
    </row>
    <row r="14" spans="1:8">
      <c r="A14" s="64" t="str">
        <f>'11.F&amp;V Crop Production details'!A75</f>
        <v>Tomato</v>
      </c>
      <c r="B14" s="64">
        <f>'11.F&amp;V Crop Production details'!B75</f>
        <v>0</v>
      </c>
      <c r="C14" s="64">
        <f>'11.F&amp;V Crop Production details'!C75</f>
        <v>0</v>
      </c>
      <c r="D14" s="64">
        <f>'11.F&amp;V Crop Production details'!D75</f>
        <v>0</v>
      </c>
      <c r="E14" s="64">
        <f>'11.F&amp;V Crop Production details'!E75</f>
        <v>0</v>
      </c>
      <c r="F14" s="64">
        <f>'11.F&amp;V Crop Production details'!F75</f>
        <v>0</v>
      </c>
      <c r="G14" s="64">
        <f>'11.F&amp;V Crop Production details'!G75</f>
        <v>0</v>
      </c>
      <c r="H14" s="64">
        <f>'11.F&amp;V Crop Production details'!H75</f>
        <v>0</v>
      </c>
    </row>
    <row r="15" spans="1:8">
      <c r="A15" s="64" t="str">
        <f>'11.F&amp;V Crop Production details'!A76</f>
        <v>Okra</v>
      </c>
      <c r="B15" s="64">
        <f>'11.F&amp;V Crop Production details'!B76</f>
        <v>0</v>
      </c>
      <c r="C15" s="64">
        <f>'11.F&amp;V Crop Production details'!C76</f>
        <v>0</v>
      </c>
      <c r="D15" s="64">
        <f>'11.F&amp;V Crop Production details'!D76</f>
        <v>0</v>
      </c>
      <c r="E15" s="64">
        <f>'11.F&amp;V Crop Production details'!E76</f>
        <v>0</v>
      </c>
      <c r="F15" s="64">
        <f>'11.F&amp;V Crop Production details'!F76</f>
        <v>0</v>
      </c>
      <c r="G15" s="64">
        <f>'11.F&amp;V Crop Production details'!G76</f>
        <v>0</v>
      </c>
      <c r="H15" s="64">
        <f>'11.F&amp;V Crop Production details'!H76</f>
        <v>0</v>
      </c>
    </row>
    <row r="16" spans="1:8">
      <c r="A16" s="64" t="str">
        <f>'11.F&amp;V Crop Production details'!A77</f>
        <v>Chilli</v>
      </c>
      <c r="B16" s="64">
        <f>'11.F&amp;V Crop Production details'!B77</f>
        <v>0</v>
      </c>
      <c r="C16" s="64">
        <f>'11.F&amp;V Crop Production details'!C77</f>
        <v>0</v>
      </c>
      <c r="D16" s="64">
        <f>'11.F&amp;V Crop Production details'!D77</f>
        <v>0</v>
      </c>
      <c r="E16" s="64">
        <f>'11.F&amp;V Crop Production details'!E77</f>
        <v>0</v>
      </c>
      <c r="F16" s="64">
        <f>'11.F&amp;V Crop Production details'!F77</f>
        <v>0</v>
      </c>
      <c r="G16" s="64">
        <f>'11.F&amp;V Crop Production details'!G77</f>
        <v>0</v>
      </c>
      <c r="H16" s="64">
        <f>'11.F&amp;V Crop Production details'!H77</f>
        <v>0</v>
      </c>
    </row>
    <row r="17" spans="1:8">
      <c r="A17" s="64" t="str">
        <f>'11.F&amp;V Crop Production details'!A78</f>
        <v>Potato</v>
      </c>
      <c r="B17" s="64">
        <f>'11.F&amp;V Crop Production details'!B78</f>
        <v>0</v>
      </c>
      <c r="C17" s="64">
        <f>'11.F&amp;V Crop Production details'!C78</f>
        <v>0</v>
      </c>
      <c r="D17" s="64">
        <f>'11.F&amp;V Crop Production details'!D78</f>
        <v>0</v>
      </c>
      <c r="E17" s="64">
        <f>'11.F&amp;V Crop Production details'!E78</f>
        <v>0</v>
      </c>
      <c r="F17" s="64">
        <f>'11.F&amp;V Crop Production details'!F78</f>
        <v>0</v>
      </c>
      <c r="G17" s="64">
        <f>'11.F&amp;V Crop Production details'!G78</f>
        <v>0</v>
      </c>
      <c r="H17" s="64">
        <f>'11.F&amp;V Crop Production details'!H78</f>
        <v>0</v>
      </c>
    </row>
    <row r="18" spans="1:8">
      <c r="A18" s="64">
        <f>'11.F&amp;V Crop Production details'!A79</f>
        <v>0</v>
      </c>
      <c r="B18" s="64">
        <f>'11.F&amp;V Crop Production details'!B79</f>
        <v>0</v>
      </c>
      <c r="C18" s="64">
        <f>'11.F&amp;V Crop Production details'!C79</f>
        <v>0</v>
      </c>
      <c r="D18" s="64">
        <f>'11.F&amp;V Crop Production details'!D79</f>
        <v>0</v>
      </c>
      <c r="E18" s="64">
        <f>'11.F&amp;V Crop Production details'!E79</f>
        <v>0</v>
      </c>
      <c r="F18" s="64">
        <f>'11.F&amp;V Crop Production details'!F79</f>
        <v>0</v>
      </c>
      <c r="G18" s="64">
        <f>'11.F&amp;V Crop Production details'!G79</f>
        <v>0</v>
      </c>
      <c r="H18" s="64">
        <f>'11.F&amp;V Crop Production details'!H79</f>
        <v>0</v>
      </c>
    </row>
    <row r="19" spans="1:8">
      <c r="A19" s="64">
        <f>'11.F&amp;V Crop Production details'!A80</f>
        <v>0</v>
      </c>
      <c r="B19" s="64">
        <f>'11.F&amp;V Crop Production details'!B80</f>
        <v>0</v>
      </c>
      <c r="C19" s="64">
        <f>'11.F&amp;V Crop Production details'!C80</f>
        <v>0</v>
      </c>
      <c r="D19" s="64">
        <f>'11.F&amp;V Crop Production details'!D80</f>
        <v>0</v>
      </c>
      <c r="E19" s="64">
        <f>'11.F&amp;V Crop Production details'!E80</f>
        <v>0</v>
      </c>
      <c r="F19" s="64">
        <f>'11.F&amp;V Crop Production details'!F80</f>
        <v>0</v>
      </c>
      <c r="G19" s="64">
        <f>'11.F&amp;V Crop Production details'!G80</f>
        <v>0</v>
      </c>
      <c r="H19" s="64">
        <f>'11.F&amp;V Crop Production details'!H80</f>
        <v>0</v>
      </c>
    </row>
    <row r="20" spans="1:8">
      <c r="A20" s="64">
        <f>'11.F&amp;V Crop Production details'!A81</f>
        <v>0</v>
      </c>
      <c r="B20" s="64">
        <f>'11.F&amp;V Crop Production details'!B81</f>
        <v>0</v>
      </c>
      <c r="C20" s="64">
        <f>'11.F&amp;V Crop Production details'!C81</f>
        <v>0</v>
      </c>
      <c r="D20" s="64">
        <f>'11.F&amp;V Crop Production details'!D81</f>
        <v>0</v>
      </c>
      <c r="E20" s="64">
        <f>'11.F&amp;V Crop Production details'!E81</f>
        <v>0</v>
      </c>
      <c r="F20" s="64">
        <f>'11.F&amp;V Crop Production details'!F81</f>
        <v>0</v>
      </c>
      <c r="G20" s="64">
        <f>'11.F&amp;V Crop Production details'!G81</f>
        <v>0</v>
      </c>
      <c r="H20" s="64">
        <f>'11.F&amp;V Crop Production details'!H81</f>
        <v>0</v>
      </c>
    </row>
    <row r="21" spans="1:8">
      <c r="A21" s="64">
        <f>'11.F&amp;V Crop Production details'!A82</f>
        <v>0</v>
      </c>
      <c r="B21" s="64">
        <f>'11.F&amp;V Crop Production details'!B82</f>
        <v>0</v>
      </c>
      <c r="C21" s="64">
        <f>'11.F&amp;V Crop Production details'!C82</f>
        <v>0</v>
      </c>
      <c r="D21" s="64">
        <f>'11.F&amp;V Crop Production details'!D82</f>
        <v>0</v>
      </c>
      <c r="E21" s="64">
        <f>'11.F&amp;V Crop Production details'!E82</f>
        <v>0</v>
      </c>
      <c r="F21" s="64">
        <f>'11.F&amp;V Crop Production details'!F82</f>
        <v>0</v>
      </c>
      <c r="G21" s="64">
        <f>'11.F&amp;V Crop Production details'!G82</f>
        <v>0</v>
      </c>
      <c r="H21" s="64">
        <f>'11.F&amp;V Crop Production details'!H82</f>
        <v>0</v>
      </c>
    </row>
    <row r="22" spans="1:8">
      <c r="A22" s="64" t="str">
        <f>'11.F&amp;V Crop Production details'!A83</f>
        <v>Onion</v>
      </c>
      <c r="B22" s="64">
        <f>'11.F&amp;V Crop Production details'!B83</f>
        <v>0</v>
      </c>
      <c r="C22" s="64">
        <f>'11.F&amp;V Crop Production details'!C83</f>
        <v>0</v>
      </c>
      <c r="D22" s="64">
        <f>'11.F&amp;V Crop Production details'!D83</f>
        <v>0</v>
      </c>
      <c r="E22" s="64">
        <f>'11.F&amp;V Crop Production details'!E83</f>
        <v>0</v>
      </c>
      <c r="F22" s="64">
        <f>'11.F&amp;V Crop Production details'!F83</f>
        <v>0</v>
      </c>
      <c r="G22" s="64">
        <f>'11.F&amp;V Crop Production details'!G83</f>
        <v>0</v>
      </c>
      <c r="H22" s="64">
        <f>'11.F&amp;V Crop Production details'!H83</f>
        <v>0</v>
      </c>
    </row>
    <row r="23" spans="1:8">
      <c r="A23" s="64" t="str">
        <f>'11.F&amp;V Crop Production details'!A84</f>
        <v>Tomato</v>
      </c>
      <c r="B23" s="64">
        <f>'11.F&amp;V Crop Production details'!B84</f>
        <v>0</v>
      </c>
      <c r="C23" s="64">
        <f>'11.F&amp;V Crop Production details'!C84</f>
        <v>0</v>
      </c>
      <c r="D23" s="64">
        <f>'11.F&amp;V Crop Production details'!D84</f>
        <v>0</v>
      </c>
      <c r="E23" s="64">
        <f>'11.F&amp;V Crop Production details'!E84</f>
        <v>0</v>
      </c>
      <c r="F23" s="64">
        <f>'11.F&amp;V Crop Production details'!F84</f>
        <v>0</v>
      </c>
      <c r="G23" s="64">
        <f>'11.F&amp;V Crop Production details'!G84</f>
        <v>0</v>
      </c>
      <c r="H23" s="64">
        <f>'11.F&amp;V Crop Production details'!H84</f>
        <v>0</v>
      </c>
    </row>
    <row r="24" spans="1:8">
      <c r="A24" s="64" t="str">
        <f>'11.F&amp;V Crop Production details'!A85</f>
        <v>Okra</v>
      </c>
      <c r="B24" s="64">
        <f>'11.F&amp;V Crop Production details'!B85</f>
        <v>0</v>
      </c>
      <c r="C24" s="64">
        <f>'11.F&amp;V Crop Production details'!C85</f>
        <v>0</v>
      </c>
      <c r="D24" s="64">
        <f>'11.F&amp;V Crop Production details'!D85</f>
        <v>0</v>
      </c>
      <c r="E24" s="64">
        <f>'11.F&amp;V Crop Production details'!E85</f>
        <v>0</v>
      </c>
      <c r="F24" s="64">
        <f>'11.F&amp;V Crop Production details'!F85</f>
        <v>0</v>
      </c>
      <c r="G24" s="64">
        <f>'11.F&amp;V Crop Production details'!G85</f>
        <v>0</v>
      </c>
      <c r="H24" s="64">
        <f>'11.F&amp;V Crop Production details'!H85</f>
        <v>0</v>
      </c>
    </row>
    <row r="25" spans="1:8">
      <c r="A25" s="64" t="str">
        <f>'11.F&amp;V Crop Production details'!A86</f>
        <v>Chilli</v>
      </c>
      <c r="B25" s="64">
        <f>'11.F&amp;V Crop Production details'!B86</f>
        <v>0</v>
      </c>
      <c r="C25" s="64">
        <f>'11.F&amp;V Crop Production details'!C86</f>
        <v>0</v>
      </c>
      <c r="D25" s="64">
        <f>'11.F&amp;V Crop Production details'!D86</f>
        <v>0</v>
      </c>
      <c r="E25" s="64">
        <f>'11.F&amp;V Crop Production details'!E86</f>
        <v>0</v>
      </c>
      <c r="F25" s="64">
        <f>'11.F&amp;V Crop Production details'!F86</f>
        <v>0</v>
      </c>
      <c r="G25" s="64">
        <f>'11.F&amp;V Crop Production details'!G86</f>
        <v>0</v>
      </c>
      <c r="H25" s="64">
        <f>'11.F&amp;V Crop Production details'!H86</f>
        <v>0</v>
      </c>
    </row>
    <row r="26" spans="1:8">
      <c r="A26" s="64" t="str">
        <f>'11.F&amp;V Crop Production details'!A87</f>
        <v>Brinjal</v>
      </c>
      <c r="B26" s="64">
        <f>'11.F&amp;V Crop Production details'!B87</f>
        <v>0</v>
      </c>
      <c r="C26" s="64">
        <f>'11.F&amp;V Crop Production details'!C87</f>
        <v>0</v>
      </c>
      <c r="D26" s="64">
        <f>'11.F&amp;V Crop Production details'!D87</f>
        <v>0</v>
      </c>
      <c r="E26" s="64">
        <f>'11.F&amp;V Crop Production details'!E87</f>
        <v>0</v>
      </c>
      <c r="F26" s="64">
        <f>'11.F&amp;V Crop Production details'!F87</f>
        <v>0</v>
      </c>
      <c r="G26" s="64">
        <f>'11.F&amp;V Crop Production details'!G87</f>
        <v>0</v>
      </c>
      <c r="H26" s="64">
        <f>'11.F&amp;V Crop Production details'!H87</f>
        <v>0</v>
      </c>
    </row>
    <row r="27" spans="1:8">
      <c r="A27" s="64">
        <f>'11.F&amp;V Crop Production details'!A88</f>
        <v>0</v>
      </c>
      <c r="B27" s="64">
        <f>'11.F&amp;V Crop Production details'!B88</f>
        <v>0</v>
      </c>
      <c r="C27" s="64">
        <f>'11.F&amp;V Crop Production details'!C88</f>
        <v>0</v>
      </c>
      <c r="D27" s="64">
        <f>'11.F&amp;V Crop Production details'!D88</f>
        <v>0</v>
      </c>
      <c r="E27" s="64">
        <f>'11.F&amp;V Crop Production details'!E88</f>
        <v>0</v>
      </c>
      <c r="F27" s="64">
        <f>'11.F&amp;V Crop Production details'!F88</f>
        <v>0</v>
      </c>
      <c r="G27" s="64">
        <f>'11.F&amp;V Crop Production details'!G88</f>
        <v>0</v>
      </c>
      <c r="H27" s="64">
        <f>'11.F&amp;V Crop Production details'!H88</f>
        <v>0</v>
      </c>
    </row>
    <row r="28" spans="1:8">
      <c r="A28" s="64">
        <f>'11.F&amp;V Crop Production details'!A89</f>
        <v>0</v>
      </c>
      <c r="B28" s="64">
        <f>'11.F&amp;V Crop Production details'!B89</f>
        <v>0</v>
      </c>
      <c r="C28" s="64">
        <f>'11.F&amp;V Crop Production details'!C89</f>
        <v>0</v>
      </c>
      <c r="D28" s="64">
        <f>'11.F&amp;V Crop Production details'!D89</f>
        <v>0</v>
      </c>
      <c r="E28" s="64">
        <f>'11.F&amp;V Crop Production details'!E89</f>
        <v>0</v>
      </c>
      <c r="F28" s="64">
        <f>'11.F&amp;V Crop Production details'!F89</f>
        <v>0</v>
      </c>
      <c r="G28" s="64">
        <f>'11.F&amp;V Crop Production details'!G89</f>
        <v>0</v>
      </c>
      <c r="H28" s="64">
        <f>'11.F&amp;V Crop Production details'!H89</f>
        <v>0</v>
      </c>
    </row>
    <row r="29" spans="1:8">
      <c r="A29" s="64">
        <f>'11.F&amp;V Crop Production details'!A90</f>
        <v>0</v>
      </c>
      <c r="B29" s="64">
        <f>'11.F&amp;V Crop Production details'!B90</f>
        <v>0</v>
      </c>
      <c r="C29" s="64">
        <f>'11.F&amp;V Crop Production details'!C90</f>
        <v>0</v>
      </c>
      <c r="D29" s="64">
        <f>'11.F&amp;V Crop Production details'!D90</f>
        <v>0</v>
      </c>
      <c r="E29" s="64">
        <f>'11.F&amp;V Crop Production details'!E90</f>
        <v>0</v>
      </c>
      <c r="F29" s="64">
        <f>'11.F&amp;V Crop Production details'!F90</f>
        <v>0</v>
      </c>
      <c r="G29" s="64">
        <f>'11.F&amp;V Crop Production details'!G90</f>
        <v>0</v>
      </c>
      <c r="H29" s="64">
        <f>'11.F&amp;V Crop Production details'!H90</f>
        <v>0</v>
      </c>
    </row>
    <row r="30" spans="1:8">
      <c r="A30" s="64">
        <f>'11.F&amp;V Crop Production details'!A91</f>
        <v>0</v>
      </c>
      <c r="B30" s="64">
        <f>'11.F&amp;V Crop Production details'!B91</f>
        <v>0</v>
      </c>
      <c r="C30" s="64">
        <f>'11.F&amp;V Crop Production details'!C91</f>
        <v>0</v>
      </c>
      <c r="D30" s="64">
        <f>'11.F&amp;V Crop Production details'!D91</f>
        <v>0</v>
      </c>
      <c r="E30" s="64">
        <f>'11.F&amp;V Crop Production details'!E91</f>
        <v>0</v>
      </c>
      <c r="F30" s="64">
        <f>'11.F&amp;V Crop Production details'!F91</f>
        <v>0</v>
      </c>
      <c r="G30" s="64">
        <f>'11.F&amp;V Crop Production details'!G91</f>
        <v>0</v>
      </c>
      <c r="H30" s="64">
        <f>'11.F&amp;V Crop Production details'!H91</f>
        <v>0</v>
      </c>
    </row>
    <row r="31" spans="1:8">
      <c r="A31" s="64">
        <f>'11.F&amp;V Crop Production details'!A92</f>
        <v>0</v>
      </c>
      <c r="B31" s="64">
        <f>'11.F&amp;V Crop Production details'!B92</f>
        <v>0</v>
      </c>
      <c r="C31" s="64">
        <f>'11.F&amp;V Crop Production details'!C92</f>
        <v>0</v>
      </c>
      <c r="D31" s="64">
        <f>'11.F&amp;V Crop Production details'!D92</f>
        <v>0</v>
      </c>
      <c r="E31" s="64">
        <f>'11.F&amp;V Crop Production details'!E92</f>
        <v>0</v>
      </c>
      <c r="F31" s="64">
        <f>'11.F&amp;V Crop Production details'!F92</f>
        <v>0</v>
      </c>
      <c r="G31" s="64">
        <f>'11.F&amp;V Crop Production details'!G92</f>
        <v>0</v>
      </c>
      <c r="H31" s="64">
        <f>'11.F&amp;V Crop Production details'!H92</f>
        <v>0</v>
      </c>
    </row>
    <row r="32" spans="1:8">
      <c r="A32" s="64">
        <f>'11.F&amp;V Crop Production details'!A93</f>
        <v>0</v>
      </c>
      <c r="B32" s="64">
        <f>'11.F&amp;V Crop Production details'!B93</f>
        <v>0</v>
      </c>
      <c r="C32" s="64">
        <f>'11.F&amp;V Crop Production details'!C93</f>
        <v>0</v>
      </c>
      <c r="D32" s="64">
        <f>'11.F&amp;V Crop Production details'!D93</f>
        <v>0</v>
      </c>
      <c r="E32" s="64">
        <f>'11.F&amp;V Crop Production details'!E93</f>
        <v>0</v>
      </c>
      <c r="F32" s="64">
        <f>'11.F&amp;V Crop Production details'!F93</f>
        <v>0</v>
      </c>
      <c r="G32" s="64">
        <f>'11.F&amp;V Crop Production details'!G93</f>
        <v>0</v>
      </c>
      <c r="H32" s="64">
        <f>'11.F&amp;V Crop Production details'!H93</f>
        <v>0</v>
      </c>
    </row>
    <row r="33" spans="1:8">
      <c r="A33" s="64">
        <f>'11.F&amp;V Crop Production details'!A94</f>
        <v>0</v>
      </c>
      <c r="B33" s="64">
        <f>'11.F&amp;V Crop Production details'!B94</f>
        <v>0</v>
      </c>
      <c r="C33" s="64">
        <f>'11.F&amp;V Crop Production details'!C94</f>
        <v>0</v>
      </c>
      <c r="D33" s="64">
        <f>'11.F&amp;V Crop Production details'!D94</f>
        <v>0</v>
      </c>
      <c r="E33" s="64">
        <f>'11.F&amp;V Crop Production details'!E94</f>
        <v>0</v>
      </c>
      <c r="F33" s="64">
        <f>'11.F&amp;V Crop Production details'!F94</f>
        <v>0</v>
      </c>
      <c r="G33" s="64">
        <f>'11.F&amp;V Crop Production details'!G94</f>
        <v>0</v>
      </c>
      <c r="H33" s="64">
        <f>'11.F&amp;V Crop Production details'!H94</f>
        <v>0</v>
      </c>
    </row>
    <row r="34" spans="1:8">
      <c r="A34" s="64" t="str">
        <f>'11.F&amp;V Crop Production details'!A95</f>
        <v>Pomegranate</v>
      </c>
      <c r="B34" s="64">
        <f>'11.F&amp;V Crop Production details'!B95</f>
        <v>0</v>
      </c>
      <c r="C34" s="64">
        <f>'11.F&amp;V Crop Production details'!C95</f>
        <v>0</v>
      </c>
      <c r="D34" s="64">
        <f>'11.F&amp;V Crop Production details'!D95</f>
        <v>0</v>
      </c>
      <c r="E34" s="64">
        <f>'11.F&amp;V Crop Production details'!E95</f>
        <v>0</v>
      </c>
      <c r="F34" s="64">
        <f>'11.F&amp;V Crop Production details'!F95</f>
        <v>0</v>
      </c>
      <c r="G34" s="64">
        <f>'11.F&amp;V Crop Production details'!G95</f>
        <v>0</v>
      </c>
      <c r="H34" s="64">
        <f>'11.F&amp;V Crop Production details'!H95</f>
        <v>0</v>
      </c>
    </row>
    <row r="35" spans="1:8">
      <c r="A35" s="64" t="str">
        <f>'11.F&amp;V Crop Production details'!A96</f>
        <v>Custard Apple</v>
      </c>
      <c r="B35" s="64">
        <f>'11.F&amp;V Crop Production details'!B96</f>
        <v>0</v>
      </c>
      <c r="C35" s="64">
        <f>'11.F&amp;V Crop Production details'!C96</f>
        <v>0</v>
      </c>
      <c r="D35" s="64">
        <f>'11.F&amp;V Crop Production details'!D96</f>
        <v>0</v>
      </c>
      <c r="E35" s="64">
        <f>'11.F&amp;V Crop Production details'!E96</f>
        <v>0</v>
      </c>
      <c r="F35" s="64">
        <f>'11.F&amp;V Crop Production details'!F96</f>
        <v>0</v>
      </c>
      <c r="G35" s="64">
        <f>'11.F&amp;V Crop Production details'!G96</f>
        <v>0</v>
      </c>
      <c r="H35" s="64">
        <f>'11.F&amp;V Crop Production details'!H96</f>
        <v>0</v>
      </c>
    </row>
    <row r="36" spans="1:8">
      <c r="A36" s="64" t="str">
        <f>'11.F&amp;V Crop Production details'!A97</f>
        <v>Guava</v>
      </c>
      <c r="B36" s="64">
        <f>'11.F&amp;V Crop Production details'!B97</f>
        <v>0</v>
      </c>
      <c r="C36" s="64">
        <f>'11.F&amp;V Crop Production details'!C97</f>
        <v>0</v>
      </c>
      <c r="D36" s="64">
        <f>'11.F&amp;V Crop Production details'!D97</f>
        <v>0</v>
      </c>
      <c r="E36" s="64">
        <f>'11.F&amp;V Crop Production details'!E97</f>
        <v>0</v>
      </c>
      <c r="F36" s="64">
        <f>'11.F&amp;V Crop Production details'!F97</f>
        <v>0</v>
      </c>
      <c r="G36" s="64">
        <f>'11.F&amp;V Crop Production details'!G97</f>
        <v>0</v>
      </c>
      <c r="H36" s="64">
        <f>'11.F&amp;V Crop Production details'!H97</f>
        <v>0</v>
      </c>
    </row>
    <row r="37" spans="1:8">
      <c r="A37" s="64" t="str">
        <f>'11.F&amp;V Crop Production details'!A98</f>
        <v>Citrus</v>
      </c>
      <c r="B37" s="64">
        <f>'11.F&amp;V Crop Production details'!B98</f>
        <v>0</v>
      </c>
      <c r="C37" s="64">
        <f>'11.F&amp;V Crop Production details'!C98</f>
        <v>0</v>
      </c>
      <c r="D37" s="64">
        <f>'11.F&amp;V Crop Production details'!D98</f>
        <v>0</v>
      </c>
      <c r="E37" s="64">
        <f>'11.F&amp;V Crop Production details'!E98</f>
        <v>0</v>
      </c>
      <c r="F37" s="64">
        <f>'11.F&amp;V Crop Production details'!F98</f>
        <v>0</v>
      </c>
      <c r="G37" s="64">
        <f>'11.F&amp;V Crop Production details'!G98</f>
        <v>0</v>
      </c>
      <c r="H37" s="64">
        <f>'11.F&amp;V Crop Production details'!H98</f>
        <v>0</v>
      </c>
    </row>
    <row r="38" spans="1:8">
      <c r="A38" s="64"/>
      <c r="B38" s="64"/>
      <c r="C38" s="64"/>
      <c r="D38" s="64"/>
      <c r="E38" s="64"/>
      <c r="F38" s="64"/>
      <c r="G38" s="64"/>
      <c r="H38" s="64"/>
    </row>
    <row r="39" spans="1:8">
      <c r="A39" s="64" t="s">
        <v>446</v>
      </c>
      <c r="B39" s="64">
        <f>SUM(B13:B37)</f>
        <v>0</v>
      </c>
      <c r="C39" s="64">
        <f t="shared" ref="C39:H39" si="1">SUM(C13:C37)</f>
        <v>0</v>
      </c>
      <c r="D39" s="64">
        <f t="shared" si="1"/>
        <v>0</v>
      </c>
      <c r="E39" s="64">
        <f t="shared" si="1"/>
        <v>0</v>
      </c>
      <c r="F39" s="64">
        <f t="shared" si="1"/>
        <v>0</v>
      </c>
      <c r="G39" s="64">
        <f t="shared" si="1"/>
        <v>0</v>
      </c>
      <c r="H39" s="64">
        <f t="shared" si="1"/>
        <v>0</v>
      </c>
    </row>
    <row r="40" spans="1:8">
      <c r="A40" s="222" t="s">
        <v>165</v>
      </c>
      <c r="B40" s="194">
        <v>0</v>
      </c>
      <c r="C40" s="194">
        <f>B40</f>
        <v>0</v>
      </c>
      <c r="D40" s="194">
        <f t="shared" ref="D40:H40" si="2">C40</f>
        <v>0</v>
      </c>
      <c r="E40" s="194">
        <f t="shared" si="2"/>
        <v>0</v>
      </c>
      <c r="F40" s="194">
        <f t="shared" si="2"/>
        <v>0</v>
      </c>
      <c r="G40" s="194">
        <f t="shared" si="2"/>
        <v>0</v>
      </c>
      <c r="H40" s="194">
        <f t="shared" si="2"/>
        <v>0</v>
      </c>
    </row>
    <row r="41" spans="1:8">
      <c r="A41" s="64" t="s">
        <v>456</v>
      </c>
      <c r="B41" s="121">
        <f>1-B40</f>
        <v>1</v>
      </c>
      <c r="C41" s="121">
        <f t="shared" ref="C41:H41" si="3">1-C40</f>
        <v>1</v>
      </c>
      <c r="D41" s="121">
        <f t="shared" si="3"/>
        <v>1</v>
      </c>
      <c r="E41" s="121">
        <f t="shared" si="3"/>
        <v>1</v>
      </c>
      <c r="F41" s="121">
        <f t="shared" si="3"/>
        <v>1</v>
      </c>
      <c r="G41" s="121">
        <f t="shared" si="3"/>
        <v>1</v>
      </c>
      <c r="H41" s="121">
        <f t="shared" si="3"/>
        <v>1</v>
      </c>
    </row>
    <row r="42" spans="1:8">
      <c r="A42" s="66" t="s">
        <v>165</v>
      </c>
      <c r="B42" s="179">
        <f>B39*B40</f>
        <v>0</v>
      </c>
      <c r="C42" s="179">
        <f t="shared" ref="C42:H42" si="4">C39*C40</f>
        <v>0</v>
      </c>
      <c r="D42" s="179">
        <f t="shared" si="4"/>
        <v>0</v>
      </c>
      <c r="E42" s="179">
        <f t="shared" si="4"/>
        <v>0</v>
      </c>
      <c r="F42" s="179">
        <f t="shared" si="4"/>
        <v>0</v>
      </c>
      <c r="G42" s="179">
        <f t="shared" si="4"/>
        <v>0</v>
      </c>
      <c r="H42" s="179">
        <f t="shared" si="4"/>
        <v>0</v>
      </c>
    </row>
    <row r="43" spans="1:8">
      <c r="A43" s="66" t="s">
        <v>166</v>
      </c>
      <c r="B43" s="82"/>
      <c r="C43" s="82"/>
      <c r="D43" s="82"/>
      <c r="E43" s="82"/>
      <c r="F43" s="82"/>
      <c r="G43" s="82"/>
      <c r="H43" s="82"/>
    </row>
    <row r="44" spans="1:8">
      <c r="A44" s="64" t="str">
        <f t="shared" ref="A44:A61" si="5">A13</f>
        <v>Onion</v>
      </c>
      <c r="B44" s="65">
        <f t="shared" ref="B44:B61" si="6">B13*$B$41</f>
        <v>0</v>
      </c>
      <c r="C44" s="65">
        <f t="shared" ref="C44:C61" si="7">C13*$C$41</f>
        <v>0</v>
      </c>
      <c r="D44" s="65">
        <f t="shared" ref="D44:D61" si="8">D13*$D$41</f>
        <v>0</v>
      </c>
      <c r="E44" s="65">
        <f t="shared" ref="E44:E61" si="9">E13*$E$41</f>
        <v>0</v>
      </c>
      <c r="F44" s="65">
        <f t="shared" ref="F44:F61" si="10">F13*$F$41</f>
        <v>0</v>
      </c>
      <c r="G44" s="65">
        <f t="shared" ref="G44:G61" si="11">G13*$G$41</f>
        <v>0</v>
      </c>
      <c r="H44" s="65">
        <f t="shared" ref="H44:H61" si="12">H13*$H$41</f>
        <v>0</v>
      </c>
    </row>
    <row r="45" spans="1:8">
      <c r="A45" s="64" t="str">
        <f t="shared" si="5"/>
        <v>Tomato</v>
      </c>
      <c r="B45" s="65">
        <f t="shared" si="6"/>
        <v>0</v>
      </c>
      <c r="C45" s="65">
        <f t="shared" si="7"/>
        <v>0</v>
      </c>
      <c r="D45" s="65">
        <f t="shared" si="8"/>
        <v>0</v>
      </c>
      <c r="E45" s="65">
        <f t="shared" si="9"/>
        <v>0</v>
      </c>
      <c r="F45" s="65">
        <f t="shared" si="10"/>
        <v>0</v>
      </c>
      <c r="G45" s="65">
        <f t="shared" si="11"/>
        <v>0</v>
      </c>
      <c r="H45" s="65">
        <f t="shared" si="12"/>
        <v>0</v>
      </c>
    </row>
    <row r="46" spans="1:8">
      <c r="A46" s="64" t="str">
        <f t="shared" si="5"/>
        <v>Okra</v>
      </c>
      <c r="B46" s="65">
        <f t="shared" si="6"/>
        <v>0</v>
      </c>
      <c r="C46" s="65">
        <f t="shared" si="7"/>
        <v>0</v>
      </c>
      <c r="D46" s="65">
        <f t="shared" si="8"/>
        <v>0</v>
      </c>
      <c r="E46" s="65">
        <f t="shared" si="9"/>
        <v>0</v>
      </c>
      <c r="F46" s="65">
        <f t="shared" si="10"/>
        <v>0</v>
      </c>
      <c r="G46" s="65">
        <f t="shared" si="11"/>
        <v>0</v>
      </c>
      <c r="H46" s="65">
        <f t="shared" si="12"/>
        <v>0</v>
      </c>
    </row>
    <row r="47" spans="1:8">
      <c r="A47" s="64" t="str">
        <f t="shared" si="5"/>
        <v>Chilli</v>
      </c>
      <c r="B47" s="65">
        <f t="shared" si="6"/>
        <v>0</v>
      </c>
      <c r="C47" s="65">
        <f t="shared" si="7"/>
        <v>0</v>
      </c>
      <c r="D47" s="65">
        <f t="shared" si="8"/>
        <v>0</v>
      </c>
      <c r="E47" s="65">
        <f t="shared" si="9"/>
        <v>0</v>
      </c>
      <c r="F47" s="65">
        <f t="shared" si="10"/>
        <v>0</v>
      </c>
      <c r="G47" s="65">
        <f t="shared" si="11"/>
        <v>0</v>
      </c>
      <c r="H47" s="65">
        <f t="shared" si="12"/>
        <v>0</v>
      </c>
    </row>
    <row r="48" spans="1:8">
      <c r="A48" s="64" t="str">
        <f t="shared" si="5"/>
        <v>Potato</v>
      </c>
      <c r="B48" s="65">
        <f t="shared" si="6"/>
        <v>0</v>
      </c>
      <c r="C48" s="65">
        <f t="shared" si="7"/>
        <v>0</v>
      </c>
      <c r="D48" s="65">
        <f t="shared" si="8"/>
        <v>0</v>
      </c>
      <c r="E48" s="65">
        <f t="shared" si="9"/>
        <v>0</v>
      </c>
      <c r="F48" s="65">
        <f t="shared" si="10"/>
        <v>0</v>
      </c>
      <c r="G48" s="65">
        <f t="shared" si="11"/>
        <v>0</v>
      </c>
      <c r="H48" s="65">
        <f t="shared" si="12"/>
        <v>0</v>
      </c>
    </row>
    <row r="49" spans="1:8">
      <c r="A49" s="64">
        <f t="shared" si="5"/>
        <v>0</v>
      </c>
      <c r="B49" s="65">
        <f t="shared" si="6"/>
        <v>0</v>
      </c>
      <c r="C49" s="65">
        <f t="shared" si="7"/>
        <v>0</v>
      </c>
      <c r="D49" s="65">
        <f t="shared" si="8"/>
        <v>0</v>
      </c>
      <c r="E49" s="65">
        <f t="shared" si="9"/>
        <v>0</v>
      </c>
      <c r="F49" s="65">
        <f t="shared" si="10"/>
        <v>0</v>
      </c>
      <c r="G49" s="65">
        <f t="shared" si="11"/>
        <v>0</v>
      </c>
      <c r="H49" s="65">
        <f t="shared" si="12"/>
        <v>0</v>
      </c>
    </row>
    <row r="50" spans="1:8">
      <c r="A50" s="64">
        <f t="shared" si="5"/>
        <v>0</v>
      </c>
      <c r="B50" s="65">
        <f t="shared" si="6"/>
        <v>0</v>
      </c>
      <c r="C50" s="65">
        <f t="shared" si="7"/>
        <v>0</v>
      </c>
      <c r="D50" s="65">
        <f t="shared" si="8"/>
        <v>0</v>
      </c>
      <c r="E50" s="65">
        <f t="shared" si="9"/>
        <v>0</v>
      </c>
      <c r="F50" s="65">
        <f t="shared" si="10"/>
        <v>0</v>
      </c>
      <c r="G50" s="65">
        <f t="shared" si="11"/>
        <v>0</v>
      </c>
      <c r="H50" s="65">
        <f t="shared" si="12"/>
        <v>0</v>
      </c>
    </row>
    <row r="51" spans="1:8">
      <c r="A51" s="64">
        <f t="shared" si="5"/>
        <v>0</v>
      </c>
      <c r="B51" s="65">
        <f t="shared" si="6"/>
        <v>0</v>
      </c>
      <c r="C51" s="65">
        <f t="shared" si="7"/>
        <v>0</v>
      </c>
      <c r="D51" s="65">
        <f t="shared" si="8"/>
        <v>0</v>
      </c>
      <c r="E51" s="65">
        <f t="shared" si="9"/>
        <v>0</v>
      </c>
      <c r="F51" s="65">
        <f t="shared" si="10"/>
        <v>0</v>
      </c>
      <c r="G51" s="65">
        <f t="shared" si="11"/>
        <v>0</v>
      </c>
      <c r="H51" s="65">
        <f t="shared" si="12"/>
        <v>0</v>
      </c>
    </row>
    <row r="52" spans="1:8">
      <c r="A52" s="64">
        <f t="shared" si="5"/>
        <v>0</v>
      </c>
      <c r="B52" s="65">
        <f t="shared" si="6"/>
        <v>0</v>
      </c>
      <c r="C52" s="65">
        <f t="shared" si="7"/>
        <v>0</v>
      </c>
      <c r="D52" s="65">
        <f t="shared" si="8"/>
        <v>0</v>
      </c>
      <c r="E52" s="65">
        <f t="shared" si="9"/>
        <v>0</v>
      </c>
      <c r="F52" s="65">
        <f t="shared" si="10"/>
        <v>0</v>
      </c>
      <c r="G52" s="65">
        <f t="shared" si="11"/>
        <v>0</v>
      </c>
      <c r="H52" s="65">
        <f t="shared" si="12"/>
        <v>0</v>
      </c>
    </row>
    <row r="53" spans="1:8">
      <c r="A53" s="64" t="str">
        <f t="shared" si="5"/>
        <v>Onion</v>
      </c>
      <c r="B53" s="65">
        <f t="shared" si="6"/>
        <v>0</v>
      </c>
      <c r="C53" s="65">
        <f t="shared" si="7"/>
        <v>0</v>
      </c>
      <c r="D53" s="65">
        <f t="shared" si="8"/>
        <v>0</v>
      </c>
      <c r="E53" s="65">
        <f t="shared" si="9"/>
        <v>0</v>
      </c>
      <c r="F53" s="65">
        <f t="shared" si="10"/>
        <v>0</v>
      </c>
      <c r="G53" s="65">
        <f t="shared" si="11"/>
        <v>0</v>
      </c>
      <c r="H53" s="65">
        <f t="shared" si="12"/>
        <v>0</v>
      </c>
    </row>
    <row r="54" spans="1:8">
      <c r="A54" s="64" t="str">
        <f t="shared" si="5"/>
        <v>Tomato</v>
      </c>
      <c r="B54" s="65">
        <f t="shared" si="6"/>
        <v>0</v>
      </c>
      <c r="C54" s="65">
        <f t="shared" si="7"/>
        <v>0</v>
      </c>
      <c r="D54" s="65">
        <f t="shared" si="8"/>
        <v>0</v>
      </c>
      <c r="E54" s="65">
        <f t="shared" si="9"/>
        <v>0</v>
      </c>
      <c r="F54" s="65">
        <f t="shared" si="10"/>
        <v>0</v>
      </c>
      <c r="G54" s="65">
        <f t="shared" si="11"/>
        <v>0</v>
      </c>
      <c r="H54" s="65">
        <f t="shared" si="12"/>
        <v>0</v>
      </c>
    </row>
    <row r="55" spans="1:8">
      <c r="A55" s="64" t="str">
        <f t="shared" si="5"/>
        <v>Okra</v>
      </c>
      <c r="B55" s="65">
        <f t="shared" si="6"/>
        <v>0</v>
      </c>
      <c r="C55" s="65">
        <f t="shared" si="7"/>
        <v>0</v>
      </c>
      <c r="D55" s="65">
        <f t="shared" si="8"/>
        <v>0</v>
      </c>
      <c r="E55" s="65">
        <f t="shared" si="9"/>
        <v>0</v>
      </c>
      <c r="F55" s="65">
        <f t="shared" si="10"/>
        <v>0</v>
      </c>
      <c r="G55" s="65">
        <f t="shared" si="11"/>
        <v>0</v>
      </c>
      <c r="H55" s="65">
        <f t="shared" si="12"/>
        <v>0</v>
      </c>
    </row>
    <row r="56" spans="1:8">
      <c r="A56" s="64" t="str">
        <f t="shared" si="5"/>
        <v>Chilli</v>
      </c>
      <c r="B56" s="65">
        <f t="shared" si="6"/>
        <v>0</v>
      </c>
      <c r="C56" s="65">
        <f t="shared" si="7"/>
        <v>0</v>
      </c>
      <c r="D56" s="65">
        <f t="shared" si="8"/>
        <v>0</v>
      </c>
      <c r="E56" s="65">
        <f t="shared" si="9"/>
        <v>0</v>
      </c>
      <c r="F56" s="65">
        <f t="shared" si="10"/>
        <v>0</v>
      </c>
      <c r="G56" s="65">
        <f t="shared" si="11"/>
        <v>0</v>
      </c>
      <c r="H56" s="65">
        <f t="shared" si="12"/>
        <v>0</v>
      </c>
    </row>
    <row r="57" spans="1:8">
      <c r="A57" s="64" t="str">
        <f t="shared" si="5"/>
        <v>Brinjal</v>
      </c>
      <c r="B57" s="65">
        <f t="shared" si="6"/>
        <v>0</v>
      </c>
      <c r="C57" s="65">
        <f t="shared" si="7"/>
        <v>0</v>
      </c>
      <c r="D57" s="65">
        <f t="shared" si="8"/>
        <v>0</v>
      </c>
      <c r="E57" s="65">
        <f t="shared" si="9"/>
        <v>0</v>
      </c>
      <c r="F57" s="65">
        <f t="shared" si="10"/>
        <v>0</v>
      </c>
      <c r="G57" s="65">
        <f t="shared" si="11"/>
        <v>0</v>
      </c>
      <c r="H57" s="65">
        <f t="shared" si="12"/>
        <v>0</v>
      </c>
    </row>
    <row r="58" spans="1:8">
      <c r="A58" s="64">
        <f t="shared" si="5"/>
        <v>0</v>
      </c>
      <c r="B58" s="65">
        <f t="shared" si="6"/>
        <v>0</v>
      </c>
      <c r="C58" s="65">
        <f t="shared" si="7"/>
        <v>0</v>
      </c>
      <c r="D58" s="65">
        <f t="shared" si="8"/>
        <v>0</v>
      </c>
      <c r="E58" s="65">
        <f t="shared" si="9"/>
        <v>0</v>
      </c>
      <c r="F58" s="65">
        <f t="shared" si="10"/>
        <v>0</v>
      </c>
      <c r="G58" s="65">
        <f t="shared" si="11"/>
        <v>0</v>
      </c>
      <c r="H58" s="65">
        <f t="shared" si="12"/>
        <v>0</v>
      </c>
    </row>
    <row r="59" spans="1:8">
      <c r="A59" s="64">
        <f t="shared" si="5"/>
        <v>0</v>
      </c>
      <c r="B59" s="65">
        <f t="shared" si="6"/>
        <v>0</v>
      </c>
      <c r="C59" s="65">
        <f t="shared" si="7"/>
        <v>0</v>
      </c>
      <c r="D59" s="65">
        <f t="shared" si="8"/>
        <v>0</v>
      </c>
      <c r="E59" s="65">
        <f t="shared" si="9"/>
        <v>0</v>
      </c>
      <c r="F59" s="65">
        <f t="shared" si="10"/>
        <v>0</v>
      </c>
      <c r="G59" s="65">
        <f t="shared" si="11"/>
        <v>0</v>
      </c>
      <c r="H59" s="65">
        <f t="shared" si="12"/>
        <v>0</v>
      </c>
    </row>
    <row r="60" spans="1:8">
      <c r="A60" s="64">
        <f t="shared" si="5"/>
        <v>0</v>
      </c>
      <c r="B60" s="65">
        <f t="shared" si="6"/>
        <v>0</v>
      </c>
      <c r="C60" s="65">
        <f t="shared" si="7"/>
        <v>0</v>
      </c>
      <c r="D60" s="65">
        <f t="shared" si="8"/>
        <v>0</v>
      </c>
      <c r="E60" s="65">
        <f t="shared" si="9"/>
        <v>0</v>
      </c>
      <c r="F60" s="65">
        <f t="shared" si="10"/>
        <v>0</v>
      </c>
      <c r="G60" s="65">
        <f t="shared" si="11"/>
        <v>0</v>
      </c>
      <c r="H60" s="65">
        <f t="shared" si="12"/>
        <v>0</v>
      </c>
    </row>
    <row r="61" spans="1:8">
      <c r="A61" s="64">
        <f t="shared" si="5"/>
        <v>0</v>
      </c>
      <c r="B61" s="65">
        <f t="shared" si="6"/>
        <v>0</v>
      </c>
      <c r="C61" s="65">
        <f t="shared" si="7"/>
        <v>0</v>
      </c>
      <c r="D61" s="65">
        <f t="shared" si="8"/>
        <v>0</v>
      </c>
      <c r="E61" s="65">
        <f t="shared" si="9"/>
        <v>0</v>
      </c>
      <c r="F61" s="65">
        <f t="shared" si="10"/>
        <v>0</v>
      </c>
      <c r="G61" s="65">
        <f t="shared" si="11"/>
        <v>0</v>
      </c>
      <c r="H61" s="65">
        <f t="shared" si="12"/>
        <v>0</v>
      </c>
    </row>
    <row r="62" spans="1:8">
      <c r="A62" s="64" t="str">
        <f t="shared" ref="A62" si="13">A34</f>
        <v>Pomegranate</v>
      </c>
      <c r="B62" s="65">
        <f>B34*$B$41</f>
        <v>0</v>
      </c>
      <c r="C62" s="65">
        <f t="shared" ref="C62:H62" si="14">C34*$B$41</f>
        <v>0</v>
      </c>
      <c r="D62" s="65">
        <f t="shared" si="14"/>
        <v>0</v>
      </c>
      <c r="E62" s="65">
        <f t="shared" si="14"/>
        <v>0</v>
      </c>
      <c r="F62" s="65">
        <f t="shared" si="14"/>
        <v>0</v>
      </c>
      <c r="G62" s="65">
        <f t="shared" si="14"/>
        <v>0</v>
      </c>
      <c r="H62" s="65">
        <f t="shared" si="14"/>
        <v>0</v>
      </c>
    </row>
    <row r="63" spans="1:8">
      <c r="A63" s="64" t="str">
        <f>A35</f>
        <v>Custard Apple</v>
      </c>
      <c r="B63" s="65">
        <f t="shared" ref="B63:H63" si="15">B35*$B$41</f>
        <v>0</v>
      </c>
      <c r="C63" s="65">
        <f t="shared" si="15"/>
        <v>0</v>
      </c>
      <c r="D63" s="65">
        <f t="shared" si="15"/>
        <v>0</v>
      </c>
      <c r="E63" s="65">
        <f t="shared" si="15"/>
        <v>0</v>
      </c>
      <c r="F63" s="65">
        <f t="shared" si="15"/>
        <v>0</v>
      </c>
      <c r="G63" s="65">
        <f t="shared" si="15"/>
        <v>0</v>
      </c>
      <c r="H63" s="65">
        <f t="shared" si="15"/>
        <v>0</v>
      </c>
    </row>
    <row r="64" spans="1:8">
      <c r="A64" s="64" t="str">
        <f>A36</f>
        <v>Guava</v>
      </c>
      <c r="B64" s="65">
        <f t="shared" ref="B64:H65" si="16">B36*$B$41</f>
        <v>0</v>
      </c>
      <c r="C64" s="65">
        <f t="shared" si="16"/>
        <v>0</v>
      </c>
      <c r="D64" s="65">
        <f t="shared" si="16"/>
        <v>0</v>
      </c>
      <c r="E64" s="65">
        <f t="shared" si="16"/>
        <v>0</v>
      </c>
      <c r="F64" s="65">
        <f t="shared" si="16"/>
        <v>0</v>
      </c>
      <c r="G64" s="65">
        <f t="shared" si="16"/>
        <v>0</v>
      </c>
      <c r="H64" s="65">
        <f t="shared" si="16"/>
        <v>0</v>
      </c>
    </row>
    <row r="65" spans="1:8">
      <c r="A65" s="64" t="str">
        <f>A37</f>
        <v>Citrus</v>
      </c>
      <c r="B65" s="65">
        <f t="shared" si="16"/>
        <v>0</v>
      </c>
      <c r="C65" s="65">
        <f t="shared" si="16"/>
        <v>0</v>
      </c>
      <c r="D65" s="65">
        <f t="shared" si="16"/>
        <v>0</v>
      </c>
      <c r="E65" s="65">
        <f t="shared" si="16"/>
        <v>0</v>
      </c>
      <c r="F65" s="65">
        <f t="shared" si="16"/>
        <v>0</v>
      </c>
      <c r="G65" s="65">
        <f t="shared" si="16"/>
        <v>0</v>
      </c>
      <c r="H65" s="65">
        <f t="shared" si="16"/>
        <v>0</v>
      </c>
    </row>
    <row r="66" spans="1:8">
      <c r="A66" s="66" t="s">
        <v>282</v>
      </c>
      <c r="B66" s="64"/>
      <c r="C66" s="64"/>
      <c r="D66" s="64"/>
      <c r="E66" s="64"/>
      <c r="F66" s="64"/>
      <c r="G66" s="64"/>
      <c r="H66" s="64"/>
    </row>
    <row r="67" spans="1:8">
      <c r="A67" s="64" t="str">
        <f>A44</f>
        <v>Onion</v>
      </c>
      <c r="B67" s="122"/>
      <c r="C67" s="122"/>
      <c r="D67" s="122"/>
      <c r="E67" s="122"/>
      <c r="F67" s="122"/>
      <c r="G67" s="122"/>
      <c r="H67" s="122"/>
    </row>
    <row r="68" spans="1:8">
      <c r="A68" s="64"/>
      <c r="B68" s="122"/>
      <c r="C68" s="122"/>
      <c r="D68" s="122"/>
      <c r="E68" s="122"/>
      <c r="F68" s="122"/>
      <c r="G68" s="122"/>
      <c r="H68" s="122"/>
    </row>
    <row r="69" spans="1:8">
      <c r="A69" s="64"/>
      <c r="B69" s="122"/>
      <c r="C69" s="122"/>
      <c r="D69" s="122"/>
      <c r="E69" s="122"/>
      <c r="F69" s="122"/>
      <c r="G69" s="122"/>
      <c r="H69" s="122"/>
    </row>
    <row r="70" spans="1:8">
      <c r="A70" s="64"/>
      <c r="B70" s="122"/>
      <c r="C70" s="122"/>
      <c r="D70" s="122"/>
      <c r="E70" s="122"/>
      <c r="F70" s="122"/>
      <c r="G70" s="122"/>
      <c r="H70" s="122"/>
    </row>
    <row r="71" spans="1:8">
      <c r="A71" s="64" t="str">
        <f>A45</f>
        <v>Tomato</v>
      </c>
      <c r="B71" s="65"/>
      <c r="C71" s="65"/>
      <c r="D71" s="65"/>
      <c r="E71" s="65"/>
      <c r="F71" s="65"/>
      <c r="G71" s="65"/>
      <c r="H71" s="65"/>
    </row>
    <row r="72" spans="1:8">
      <c r="A72" s="64"/>
      <c r="B72" s="65"/>
      <c r="C72" s="65"/>
      <c r="D72" s="65"/>
      <c r="E72" s="65"/>
      <c r="F72" s="65"/>
      <c r="G72" s="65"/>
      <c r="H72" s="65"/>
    </row>
    <row r="73" spans="1:8">
      <c r="A73" s="64"/>
      <c r="B73" s="65"/>
      <c r="C73" s="65"/>
      <c r="D73" s="65"/>
      <c r="E73" s="65"/>
      <c r="F73" s="65"/>
      <c r="G73" s="65"/>
      <c r="H73" s="65"/>
    </row>
    <row r="74" spans="1:8">
      <c r="A74" s="64"/>
      <c r="B74" s="65"/>
      <c r="C74" s="65"/>
      <c r="D74" s="65"/>
      <c r="E74" s="65"/>
      <c r="F74" s="65"/>
      <c r="G74" s="65"/>
      <c r="H74" s="65"/>
    </row>
    <row r="75" spans="1:8">
      <c r="A75" s="64" t="str">
        <f>A46</f>
        <v>Okra</v>
      </c>
      <c r="B75" s="65"/>
      <c r="C75" s="65"/>
      <c r="D75" s="65"/>
      <c r="E75" s="65"/>
      <c r="F75" s="65"/>
      <c r="G75" s="65"/>
      <c r="H75" s="65"/>
    </row>
    <row r="76" spans="1:8">
      <c r="A76" s="64"/>
      <c r="B76" s="65"/>
      <c r="C76" s="65"/>
      <c r="D76" s="65"/>
      <c r="E76" s="65"/>
      <c r="F76" s="65"/>
      <c r="G76" s="65"/>
      <c r="H76" s="65"/>
    </row>
    <row r="77" spans="1:8">
      <c r="A77" s="64"/>
      <c r="B77" s="65"/>
      <c r="C77" s="65"/>
      <c r="D77" s="65"/>
      <c r="E77" s="65"/>
      <c r="F77" s="65"/>
      <c r="G77" s="65"/>
      <c r="H77" s="65"/>
    </row>
    <row r="78" spans="1:8">
      <c r="A78" s="64"/>
      <c r="B78" s="65"/>
      <c r="C78" s="65"/>
      <c r="D78" s="65"/>
      <c r="E78" s="65"/>
      <c r="F78" s="65"/>
      <c r="G78" s="65"/>
      <c r="H78" s="65"/>
    </row>
    <row r="79" spans="1:8">
      <c r="A79" s="64" t="str">
        <f>A47</f>
        <v>Chilli</v>
      </c>
      <c r="B79" s="65"/>
      <c r="C79" s="65"/>
      <c r="D79" s="65"/>
      <c r="E79" s="65"/>
      <c r="F79" s="65"/>
      <c r="G79" s="65"/>
      <c r="H79" s="65"/>
    </row>
    <row r="80" spans="1:8">
      <c r="A80" s="64"/>
      <c r="B80" s="65"/>
      <c r="C80" s="65"/>
      <c r="D80" s="65"/>
      <c r="E80" s="65"/>
      <c r="F80" s="65"/>
      <c r="G80" s="65"/>
      <c r="H80" s="65"/>
    </row>
    <row r="81" spans="1:8">
      <c r="A81" s="64"/>
      <c r="B81" s="65"/>
      <c r="C81" s="65"/>
      <c r="D81" s="65"/>
      <c r="E81" s="65"/>
      <c r="F81" s="65"/>
      <c r="G81" s="65"/>
      <c r="H81" s="65"/>
    </row>
    <row r="82" spans="1:8">
      <c r="A82" s="64"/>
      <c r="B82" s="65"/>
      <c r="C82" s="65"/>
      <c r="D82" s="65"/>
      <c r="E82" s="65"/>
      <c r="F82" s="65"/>
      <c r="G82" s="65"/>
      <c r="H82" s="65"/>
    </row>
    <row r="83" spans="1:8">
      <c r="A83" s="64" t="str">
        <f>A48</f>
        <v>Potato</v>
      </c>
      <c r="B83" s="65"/>
      <c r="C83" s="65"/>
      <c r="D83" s="65"/>
      <c r="E83" s="65"/>
      <c r="F83" s="65"/>
      <c r="G83" s="65"/>
      <c r="H83" s="65"/>
    </row>
    <row r="84" spans="1:8">
      <c r="A84" s="64"/>
      <c r="B84" s="65"/>
      <c r="C84" s="65"/>
      <c r="D84" s="65"/>
      <c r="E84" s="65"/>
      <c r="F84" s="65"/>
      <c r="G84" s="65"/>
      <c r="H84" s="65"/>
    </row>
    <row r="85" spans="1:8">
      <c r="A85" s="64"/>
      <c r="B85" s="65"/>
      <c r="C85" s="65"/>
      <c r="D85" s="65"/>
      <c r="E85" s="65"/>
      <c r="F85" s="65"/>
      <c r="G85" s="65"/>
      <c r="H85" s="65"/>
    </row>
    <row r="86" spans="1:8">
      <c r="A86" s="64"/>
      <c r="B86" s="65"/>
      <c r="C86" s="65"/>
      <c r="D86" s="65"/>
      <c r="E86" s="65"/>
      <c r="F86" s="65"/>
      <c r="G86" s="65"/>
      <c r="H86" s="65"/>
    </row>
    <row r="87" spans="1:8">
      <c r="A87" s="64">
        <f>A49</f>
        <v>0</v>
      </c>
      <c r="B87" s="65"/>
      <c r="C87" s="65"/>
      <c r="D87" s="65"/>
      <c r="E87" s="65"/>
      <c r="F87" s="65"/>
      <c r="G87" s="65"/>
      <c r="H87" s="65"/>
    </row>
    <row r="88" spans="1:8">
      <c r="A88" s="64"/>
      <c r="B88" s="65"/>
      <c r="C88" s="65"/>
      <c r="D88" s="65"/>
      <c r="E88" s="65"/>
      <c r="F88" s="65"/>
      <c r="G88" s="65"/>
      <c r="H88" s="65"/>
    </row>
    <row r="89" spans="1:8">
      <c r="A89" s="64"/>
      <c r="B89" s="65"/>
      <c r="C89" s="65"/>
      <c r="D89" s="65"/>
      <c r="E89" s="65"/>
      <c r="F89" s="65"/>
      <c r="G89" s="65"/>
      <c r="H89" s="65"/>
    </row>
    <row r="90" spans="1:8">
      <c r="A90" s="64"/>
      <c r="B90" s="65"/>
      <c r="C90" s="65"/>
      <c r="D90" s="65"/>
      <c r="E90" s="65"/>
      <c r="F90" s="65"/>
      <c r="G90" s="65"/>
      <c r="H90" s="65"/>
    </row>
    <row r="91" spans="1:8">
      <c r="A91" s="64">
        <f>A50</f>
        <v>0</v>
      </c>
      <c r="B91" s="65"/>
      <c r="C91" s="65"/>
      <c r="D91" s="65"/>
      <c r="E91" s="65"/>
      <c r="F91" s="65"/>
      <c r="G91" s="65"/>
      <c r="H91" s="65"/>
    </row>
    <row r="92" spans="1:8">
      <c r="A92" s="64"/>
      <c r="B92" s="65"/>
      <c r="C92" s="65"/>
      <c r="D92" s="65"/>
      <c r="E92" s="65"/>
      <c r="F92" s="65"/>
      <c r="G92" s="65"/>
      <c r="H92" s="65"/>
    </row>
    <row r="93" spans="1:8">
      <c r="A93" s="64"/>
      <c r="B93" s="65"/>
      <c r="C93" s="65"/>
      <c r="D93" s="65"/>
      <c r="E93" s="65"/>
      <c r="F93" s="65"/>
      <c r="G93" s="65"/>
      <c r="H93" s="65"/>
    </row>
    <row r="94" spans="1:8">
      <c r="A94" s="64">
        <f>A51</f>
        <v>0</v>
      </c>
      <c r="B94" s="65"/>
      <c r="C94" s="65"/>
      <c r="D94" s="65"/>
      <c r="E94" s="65"/>
      <c r="F94" s="65"/>
      <c r="G94" s="65"/>
      <c r="H94" s="65"/>
    </row>
    <row r="95" spans="1:8">
      <c r="A95" s="64"/>
      <c r="B95" s="65"/>
      <c r="C95" s="65"/>
      <c r="D95" s="65"/>
      <c r="E95" s="65"/>
      <c r="F95" s="65"/>
      <c r="G95" s="65"/>
      <c r="H95" s="65"/>
    </row>
    <row r="96" spans="1:8">
      <c r="A96" s="64"/>
      <c r="B96" s="65"/>
      <c r="C96" s="65"/>
      <c r="D96" s="65"/>
      <c r="E96" s="65"/>
      <c r="F96" s="65"/>
      <c r="G96" s="65"/>
      <c r="H96" s="65"/>
    </row>
    <row r="97" spans="1:8">
      <c r="A97" s="64"/>
      <c r="B97" s="65"/>
      <c r="C97" s="65"/>
      <c r="D97" s="65"/>
      <c r="E97" s="65"/>
      <c r="F97" s="65"/>
      <c r="G97" s="65"/>
      <c r="H97" s="65"/>
    </row>
    <row r="98" spans="1:8">
      <c r="A98" s="64">
        <f>A52</f>
        <v>0</v>
      </c>
      <c r="B98" s="65"/>
      <c r="C98" s="65"/>
      <c r="D98" s="65"/>
      <c r="E98" s="65"/>
      <c r="F98" s="65"/>
      <c r="G98" s="65"/>
      <c r="H98" s="65"/>
    </row>
    <row r="99" spans="1:8">
      <c r="A99" s="64"/>
      <c r="B99" s="65"/>
      <c r="C99" s="65"/>
      <c r="D99" s="65"/>
      <c r="E99" s="65"/>
      <c r="F99" s="65"/>
      <c r="G99" s="65"/>
      <c r="H99" s="65"/>
    </row>
    <row r="100" spans="1:8">
      <c r="A100" s="64"/>
      <c r="B100" s="65"/>
      <c r="C100" s="65"/>
      <c r="D100" s="65"/>
      <c r="E100" s="65"/>
      <c r="F100" s="65"/>
      <c r="G100" s="65"/>
      <c r="H100" s="65"/>
    </row>
    <row r="101" spans="1:8">
      <c r="A101" s="64"/>
      <c r="B101" s="65"/>
      <c r="C101" s="65"/>
      <c r="D101" s="65"/>
      <c r="E101" s="65"/>
      <c r="F101" s="65"/>
      <c r="G101" s="65"/>
      <c r="H101" s="65"/>
    </row>
    <row r="102" spans="1:8">
      <c r="A102" s="64" t="str">
        <f>A53</f>
        <v>Onion</v>
      </c>
      <c r="B102" s="65"/>
      <c r="C102" s="65"/>
      <c r="D102" s="65"/>
      <c r="E102" s="65"/>
      <c r="F102" s="65"/>
      <c r="G102" s="65"/>
      <c r="H102" s="65"/>
    </row>
    <row r="103" spans="1:8">
      <c r="A103" s="64"/>
      <c r="B103" s="65"/>
      <c r="C103" s="65"/>
      <c r="D103" s="65"/>
      <c r="E103" s="65"/>
      <c r="F103" s="65"/>
      <c r="G103" s="65"/>
      <c r="H103" s="65"/>
    </row>
    <row r="104" spans="1:8">
      <c r="A104" s="64"/>
      <c r="B104" s="65"/>
      <c r="C104" s="65"/>
      <c r="D104" s="65"/>
      <c r="E104" s="65"/>
      <c r="F104" s="65"/>
      <c r="G104" s="65"/>
      <c r="H104" s="65"/>
    </row>
    <row r="105" spans="1:8">
      <c r="A105" s="64"/>
      <c r="B105" s="65"/>
      <c r="C105" s="65"/>
      <c r="D105" s="65"/>
      <c r="E105" s="65"/>
      <c r="F105" s="65"/>
      <c r="G105" s="65"/>
      <c r="H105" s="65"/>
    </row>
    <row r="106" spans="1:8">
      <c r="A106" s="64" t="str">
        <f>A54</f>
        <v>Tomato</v>
      </c>
      <c r="B106" s="65"/>
      <c r="C106" s="65"/>
      <c r="D106" s="65"/>
      <c r="E106" s="65"/>
      <c r="F106" s="65"/>
      <c r="G106" s="65"/>
      <c r="H106" s="65"/>
    </row>
    <row r="107" spans="1:8">
      <c r="A107" s="64"/>
      <c r="B107" s="65"/>
      <c r="C107" s="65"/>
      <c r="D107" s="65"/>
      <c r="E107" s="65"/>
      <c r="F107" s="65"/>
      <c r="G107" s="65"/>
      <c r="H107" s="65"/>
    </row>
    <row r="108" spans="1:8">
      <c r="A108" s="64"/>
      <c r="B108" s="65"/>
      <c r="C108" s="65"/>
      <c r="D108" s="65"/>
      <c r="E108" s="65"/>
      <c r="F108" s="65"/>
      <c r="G108" s="65"/>
      <c r="H108" s="65"/>
    </row>
    <row r="109" spans="1:8">
      <c r="A109" s="64"/>
      <c r="B109" s="65"/>
      <c r="C109" s="65"/>
      <c r="D109" s="65"/>
      <c r="E109" s="65"/>
      <c r="F109" s="65"/>
      <c r="G109" s="65"/>
      <c r="H109" s="65"/>
    </row>
    <row r="110" spans="1:8">
      <c r="A110" s="64" t="str">
        <f>A55</f>
        <v>Okra</v>
      </c>
      <c r="B110" s="65"/>
      <c r="C110" s="65"/>
      <c r="D110" s="65"/>
      <c r="E110" s="65"/>
      <c r="F110" s="65"/>
      <c r="G110" s="65"/>
      <c r="H110" s="65"/>
    </row>
    <row r="111" spans="1:8">
      <c r="A111" s="64"/>
      <c r="B111" s="65"/>
      <c r="C111" s="65"/>
      <c r="D111" s="65"/>
      <c r="E111" s="65"/>
      <c r="F111" s="65"/>
      <c r="G111" s="65"/>
      <c r="H111" s="65"/>
    </row>
    <row r="112" spans="1:8">
      <c r="A112" s="64"/>
      <c r="B112" s="65"/>
      <c r="C112" s="65"/>
      <c r="D112" s="65"/>
      <c r="E112" s="65"/>
      <c r="F112" s="65"/>
      <c r="G112" s="65"/>
      <c r="H112" s="65"/>
    </row>
    <row r="113" spans="1:8">
      <c r="A113" s="64"/>
      <c r="B113" s="65"/>
      <c r="C113" s="65"/>
      <c r="D113" s="65"/>
      <c r="E113" s="65"/>
      <c r="F113" s="65"/>
      <c r="G113" s="65"/>
      <c r="H113" s="65"/>
    </row>
    <row r="114" spans="1:8">
      <c r="A114" s="64" t="str">
        <f>A56</f>
        <v>Chilli</v>
      </c>
      <c r="B114" s="65"/>
      <c r="C114" s="65"/>
      <c r="D114" s="65"/>
      <c r="E114" s="65"/>
      <c r="F114" s="65"/>
      <c r="G114" s="65"/>
      <c r="H114" s="65"/>
    </row>
    <row r="115" spans="1:8">
      <c r="A115" s="64"/>
      <c r="B115" s="65"/>
      <c r="C115" s="65"/>
      <c r="D115" s="65"/>
      <c r="E115" s="65"/>
      <c r="F115" s="65"/>
      <c r="G115" s="65"/>
      <c r="H115" s="65"/>
    </row>
    <row r="116" spans="1:8">
      <c r="A116" s="64"/>
      <c r="B116" s="65"/>
      <c r="C116" s="65"/>
      <c r="D116" s="65"/>
      <c r="E116" s="65"/>
      <c r="F116" s="65"/>
      <c r="G116" s="65"/>
      <c r="H116" s="65"/>
    </row>
    <row r="117" spans="1:8">
      <c r="A117" s="64"/>
      <c r="B117" s="65"/>
      <c r="C117" s="65"/>
      <c r="D117" s="65"/>
      <c r="E117" s="65"/>
      <c r="F117" s="65"/>
      <c r="G117" s="65"/>
      <c r="H117" s="65"/>
    </row>
    <row r="118" spans="1:8">
      <c r="A118" s="66" t="str">
        <f t="shared" ref="A118:A123" si="17">A57</f>
        <v>Brinjal</v>
      </c>
      <c r="B118" s="65"/>
      <c r="C118" s="65"/>
      <c r="D118" s="65"/>
      <c r="E118" s="65"/>
      <c r="F118" s="65"/>
      <c r="G118" s="65"/>
      <c r="H118" s="65"/>
    </row>
    <row r="119" spans="1:8">
      <c r="A119" s="64">
        <f t="shared" si="17"/>
        <v>0</v>
      </c>
      <c r="B119" s="65"/>
      <c r="C119" s="65"/>
      <c r="D119" s="65"/>
      <c r="E119" s="65"/>
      <c r="F119" s="65"/>
      <c r="G119" s="65"/>
      <c r="H119" s="65"/>
    </row>
    <row r="120" spans="1:8">
      <c r="A120" s="64">
        <f t="shared" si="17"/>
        <v>0</v>
      </c>
      <c r="B120" s="65"/>
      <c r="C120" s="65"/>
      <c r="D120" s="65"/>
      <c r="E120" s="65"/>
      <c r="F120" s="65"/>
      <c r="G120" s="65"/>
      <c r="H120" s="65"/>
    </row>
    <row r="121" spans="1:8">
      <c r="A121" s="64">
        <f t="shared" si="17"/>
        <v>0</v>
      </c>
      <c r="B121" s="65"/>
      <c r="C121" s="65"/>
      <c r="D121" s="65"/>
      <c r="E121" s="65"/>
      <c r="F121" s="65"/>
      <c r="G121" s="65"/>
      <c r="H121" s="65"/>
    </row>
    <row r="122" spans="1:8">
      <c r="A122" s="64">
        <f t="shared" si="17"/>
        <v>0</v>
      </c>
      <c r="B122" s="65"/>
      <c r="C122" s="65"/>
      <c r="D122" s="65"/>
      <c r="E122" s="65"/>
      <c r="F122" s="65"/>
      <c r="G122" s="65"/>
      <c r="H122" s="65"/>
    </row>
    <row r="123" spans="1:8">
      <c r="A123" s="66" t="str">
        <f t="shared" si="17"/>
        <v>Pomegranate</v>
      </c>
      <c r="B123" s="65"/>
      <c r="C123" s="65"/>
      <c r="D123" s="65"/>
      <c r="E123" s="65"/>
      <c r="F123" s="65"/>
      <c r="G123" s="65"/>
      <c r="H123" s="65"/>
    </row>
    <row r="124" spans="1:8">
      <c r="A124" s="64" t="s">
        <v>509</v>
      </c>
      <c r="B124" s="65">
        <f>(B$62*50%)*0.7</f>
        <v>0</v>
      </c>
      <c r="C124" s="65">
        <f>(C$62*50%)*0.7</f>
        <v>0</v>
      </c>
      <c r="D124" s="65">
        <f t="shared" ref="D124:H126" si="18">(D$62*50%)*0.7</f>
        <v>0</v>
      </c>
      <c r="E124" s="65">
        <f t="shared" si="18"/>
        <v>0</v>
      </c>
      <c r="F124" s="65">
        <f t="shared" si="18"/>
        <v>0</v>
      </c>
      <c r="G124" s="65">
        <f t="shared" si="18"/>
        <v>0</v>
      </c>
      <c r="H124" s="65">
        <f t="shared" si="18"/>
        <v>0</v>
      </c>
    </row>
    <row r="125" spans="1:8">
      <c r="A125" s="64" t="s">
        <v>507</v>
      </c>
      <c r="B125" s="65">
        <f>(B$62*50%)*0.7*2</f>
        <v>0</v>
      </c>
      <c r="C125" s="65">
        <f>(C$62*50%)*0.7</f>
        <v>0</v>
      </c>
      <c r="D125" s="65">
        <f t="shared" si="18"/>
        <v>0</v>
      </c>
      <c r="E125" s="65">
        <f t="shared" si="18"/>
        <v>0</v>
      </c>
      <c r="F125" s="65">
        <f t="shared" si="18"/>
        <v>0</v>
      </c>
      <c r="G125" s="65">
        <f t="shared" si="18"/>
        <v>0</v>
      </c>
      <c r="H125" s="65">
        <f t="shared" si="18"/>
        <v>0</v>
      </c>
    </row>
    <row r="126" spans="1:8">
      <c r="A126" s="64" t="s">
        <v>508</v>
      </c>
      <c r="B126" s="65">
        <f>(B$62*0.3)*0.2</f>
        <v>0</v>
      </c>
      <c r="C126" s="65">
        <f>(C$62*50%)*0.7</f>
        <v>0</v>
      </c>
      <c r="D126" s="65">
        <f t="shared" si="18"/>
        <v>0</v>
      </c>
      <c r="E126" s="65">
        <f t="shared" si="18"/>
        <v>0</v>
      </c>
      <c r="F126" s="65">
        <f t="shared" si="18"/>
        <v>0</v>
      </c>
      <c r="G126" s="65">
        <f t="shared" si="18"/>
        <v>0</v>
      </c>
      <c r="H126" s="65">
        <f t="shared" si="18"/>
        <v>0</v>
      </c>
    </row>
    <row r="127" spans="1:8">
      <c r="A127" s="64" t="str">
        <f t="shared" ref="A127" si="19">A63</f>
        <v>Custard Apple</v>
      </c>
      <c r="B127" s="65"/>
      <c r="C127" s="65"/>
      <c r="D127" s="65"/>
      <c r="E127" s="65"/>
      <c r="F127" s="65"/>
      <c r="G127" s="65"/>
      <c r="H127" s="65"/>
    </row>
    <row r="128" spans="1:8">
      <c r="A128" s="64"/>
      <c r="B128" s="65"/>
      <c r="C128" s="65"/>
      <c r="D128" s="65"/>
      <c r="E128" s="65"/>
      <c r="F128" s="65"/>
      <c r="G128" s="65"/>
      <c r="H128" s="65"/>
    </row>
    <row r="129" spans="1:8">
      <c r="A129" s="64"/>
      <c r="B129" s="65"/>
      <c r="C129" s="65"/>
      <c r="D129" s="65"/>
      <c r="E129" s="65"/>
      <c r="F129" s="65"/>
      <c r="G129" s="65"/>
      <c r="H129" s="65"/>
    </row>
    <row r="130" spans="1:8">
      <c r="A130" s="64"/>
      <c r="B130" s="65"/>
      <c r="C130" s="65"/>
      <c r="D130" s="65"/>
      <c r="E130" s="65"/>
      <c r="F130" s="65"/>
      <c r="G130" s="65"/>
      <c r="H130" s="65"/>
    </row>
    <row r="131" spans="1:8">
      <c r="A131" s="64" t="str">
        <f>A64</f>
        <v>Guava</v>
      </c>
      <c r="B131" s="65"/>
      <c r="C131" s="65"/>
      <c r="D131" s="65"/>
      <c r="E131" s="65"/>
      <c r="F131" s="65"/>
      <c r="G131" s="65"/>
      <c r="H131" s="65"/>
    </row>
    <row r="132" spans="1:8">
      <c r="A132" s="64"/>
      <c r="B132" s="65"/>
      <c r="C132" s="65"/>
      <c r="D132" s="65"/>
      <c r="E132" s="65"/>
      <c r="F132" s="65"/>
      <c r="G132" s="65"/>
      <c r="H132" s="65"/>
    </row>
    <row r="133" spans="1:8">
      <c r="A133" s="64"/>
      <c r="B133" s="65"/>
      <c r="C133" s="65"/>
      <c r="D133" s="65"/>
      <c r="E133" s="65"/>
      <c r="F133" s="65"/>
      <c r="G133" s="65"/>
      <c r="H133" s="65"/>
    </row>
    <row r="134" spans="1:8">
      <c r="A134" s="64"/>
      <c r="B134" s="65"/>
      <c r="C134" s="65"/>
      <c r="D134" s="65"/>
      <c r="E134" s="65"/>
      <c r="F134" s="65"/>
      <c r="G134" s="65"/>
      <c r="H134" s="65"/>
    </row>
    <row r="135" spans="1:8">
      <c r="A135" s="64" t="str">
        <f>A65</f>
        <v>Citrus</v>
      </c>
      <c r="B135" s="65"/>
      <c r="C135" s="65"/>
      <c r="D135" s="65"/>
      <c r="E135" s="65"/>
      <c r="F135" s="65"/>
      <c r="G135" s="65"/>
      <c r="H135" s="65"/>
    </row>
    <row r="136" spans="1:8">
      <c r="A136" s="64"/>
      <c r="B136" s="65"/>
      <c r="C136" s="65"/>
      <c r="D136" s="65"/>
      <c r="E136" s="65"/>
      <c r="F136" s="65"/>
      <c r="G136" s="65"/>
      <c r="H136" s="65"/>
    </row>
    <row r="137" spans="1:8">
      <c r="A137" s="64"/>
      <c r="B137" s="65"/>
      <c r="C137" s="65"/>
      <c r="D137" s="65"/>
      <c r="E137" s="65"/>
      <c r="F137" s="65"/>
      <c r="G137" s="65"/>
      <c r="H137" s="65"/>
    </row>
    <row r="138" spans="1:8">
      <c r="A138" s="64"/>
      <c r="B138" s="65"/>
      <c r="C138" s="65"/>
      <c r="D138" s="65"/>
      <c r="E138" s="65"/>
      <c r="F138" s="65"/>
      <c r="G138" s="65"/>
      <c r="H138" s="65"/>
    </row>
    <row r="139" spans="1:8">
      <c r="A139" s="63"/>
      <c r="B139" s="212"/>
      <c r="C139" s="212"/>
      <c r="D139" s="212"/>
      <c r="E139" s="212"/>
      <c r="F139" s="212"/>
      <c r="G139" s="212"/>
      <c r="H139" s="212"/>
    </row>
    <row r="140" spans="1:8">
      <c r="A140" s="63" t="s">
        <v>434</v>
      </c>
    </row>
    <row r="141" spans="1:8">
      <c r="A141" t="s">
        <v>512</v>
      </c>
      <c r="B141" s="21">
        <f t="shared" ref="B141:C143" si="20">(B124*100)</f>
        <v>0</v>
      </c>
      <c r="C141" s="21">
        <f t="shared" si="20"/>
        <v>0</v>
      </c>
      <c r="D141" s="21">
        <f t="shared" ref="D141:H141" si="21">(D124*100)</f>
        <v>0</v>
      </c>
      <c r="E141" s="21">
        <f t="shared" si="21"/>
        <v>0</v>
      </c>
      <c r="F141" s="21">
        <f t="shared" si="21"/>
        <v>0</v>
      </c>
      <c r="G141" s="21">
        <f t="shared" si="21"/>
        <v>0</v>
      </c>
      <c r="H141" s="21">
        <f t="shared" si="21"/>
        <v>0</v>
      </c>
    </row>
    <row r="142" spans="1:8">
      <c r="A142" t="s">
        <v>513</v>
      </c>
      <c r="B142" s="21">
        <f t="shared" si="20"/>
        <v>0</v>
      </c>
      <c r="C142" s="21">
        <f t="shared" si="20"/>
        <v>0</v>
      </c>
      <c r="D142" s="21">
        <f t="shared" ref="D142:H142" si="22">(D125*100)</f>
        <v>0</v>
      </c>
      <c r="E142" s="21">
        <f t="shared" si="22"/>
        <v>0</v>
      </c>
      <c r="F142" s="21">
        <f t="shared" si="22"/>
        <v>0</v>
      </c>
      <c r="G142" s="21">
        <f t="shared" si="22"/>
        <v>0</v>
      </c>
      <c r="H142" s="21">
        <f t="shared" si="22"/>
        <v>0</v>
      </c>
    </row>
    <row r="143" spans="1:8">
      <c r="A143" t="s">
        <v>514</v>
      </c>
      <c r="B143" s="21">
        <f t="shared" si="20"/>
        <v>0</v>
      </c>
      <c r="C143" s="21">
        <f t="shared" si="20"/>
        <v>0</v>
      </c>
      <c r="D143" s="21">
        <f t="shared" ref="D143:H143" si="23">(D126*100)</f>
        <v>0</v>
      </c>
      <c r="E143" s="21">
        <f t="shared" si="23"/>
        <v>0</v>
      </c>
      <c r="F143" s="21">
        <f t="shared" si="23"/>
        <v>0</v>
      </c>
      <c r="G143" s="21">
        <f t="shared" si="23"/>
        <v>0</v>
      </c>
      <c r="H143" s="21">
        <f t="shared" si="23"/>
        <v>0</v>
      </c>
    </row>
    <row r="145" spans="1:10">
      <c r="B145" s="21"/>
      <c r="C145" s="21"/>
    </row>
    <row r="146" spans="1:10">
      <c r="B146" s="21"/>
      <c r="C146" s="21"/>
      <c r="D146" s="21"/>
    </row>
    <row r="147" spans="1:10" ht="18.75">
      <c r="A147" s="424" t="s">
        <v>583</v>
      </c>
      <c r="B147" s="424"/>
      <c r="C147" s="424"/>
      <c r="D147" s="424"/>
      <c r="E147" s="424"/>
      <c r="F147" s="424"/>
      <c r="G147" s="424"/>
      <c r="H147" s="424"/>
      <c r="I147" s="424"/>
      <c r="J147" s="424"/>
    </row>
    <row r="148" spans="1:10">
      <c r="A148" s="12"/>
      <c r="B148" s="12"/>
      <c r="C148" s="12"/>
      <c r="D148" s="12"/>
      <c r="E148" s="12"/>
      <c r="F148" s="12"/>
      <c r="G148" s="12"/>
      <c r="H148" s="12"/>
    </row>
    <row r="149" spans="1:10">
      <c r="A149" s="123"/>
      <c r="B149" s="123"/>
      <c r="C149" s="123"/>
      <c r="D149" s="124">
        <v>1</v>
      </c>
      <c r="E149" s="125">
        <f>(D149*5%)+D149</f>
        <v>1.05</v>
      </c>
      <c r="F149" s="125">
        <f t="shared" ref="F149:J149" si="24">(E149*5%)+E149</f>
        <v>1.1025</v>
      </c>
      <c r="G149" s="125">
        <f t="shared" si="24"/>
        <v>1.1576250000000001</v>
      </c>
      <c r="H149" s="125">
        <f t="shared" si="24"/>
        <v>1.2155062500000002</v>
      </c>
      <c r="I149" s="125">
        <f t="shared" si="24"/>
        <v>1.2762815625000004</v>
      </c>
      <c r="J149" s="125">
        <f t="shared" si="24"/>
        <v>1.3400956406250004</v>
      </c>
    </row>
    <row r="150" spans="1:10">
      <c r="A150" s="63"/>
      <c r="B150" s="63"/>
      <c r="C150" s="63"/>
      <c r="D150" s="63"/>
      <c r="E150" s="63"/>
      <c r="F150" s="63"/>
      <c r="G150" s="63"/>
      <c r="H150" s="63"/>
      <c r="I150" s="63"/>
      <c r="J150" s="63"/>
    </row>
    <row r="151" spans="1:10">
      <c r="A151" s="115" t="s">
        <v>0</v>
      </c>
      <c r="B151" s="115" t="s">
        <v>133</v>
      </c>
      <c r="C151" s="115" t="s">
        <v>153</v>
      </c>
      <c r="D151" s="87" t="s">
        <v>2</v>
      </c>
      <c r="E151" s="87" t="s">
        <v>3</v>
      </c>
      <c r="F151" s="87" t="s">
        <v>4</v>
      </c>
      <c r="G151" s="87" t="s">
        <v>5</v>
      </c>
      <c r="H151" s="87" t="s">
        <v>6</v>
      </c>
      <c r="I151" s="87" t="s">
        <v>169</v>
      </c>
      <c r="J151" s="87" t="s">
        <v>168</v>
      </c>
    </row>
    <row r="152" spans="1:10">
      <c r="A152" s="64"/>
      <c r="B152" s="64"/>
      <c r="C152" s="64"/>
      <c r="D152" s="64"/>
      <c r="E152" s="64"/>
      <c r="F152" s="64"/>
      <c r="G152" s="64"/>
      <c r="H152" s="64"/>
      <c r="I152" s="64"/>
      <c r="J152" s="64"/>
    </row>
    <row r="153" spans="1:10">
      <c r="A153" s="66" t="s">
        <v>127</v>
      </c>
      <c r="B153" s="66"/>
      <c r="C153" s="66"/>
      <c r="D153" s="81"/>
      <c r="E153" s="81"/>
      <c r="F153" s="81"/>
      <c r="G153" s="81"/>
      <c r="H153" s="81"/>
      <c r="I153" s="64"/>
      <c r="J153" s="64"/>
    </row>
    <row r="154" spans="1:10">
      <c r="A154" s="64" t="str">
        <f>A124</f>
        <v>Pomegranate Arils</v>
      </c>
      <c r="B154" s="155" t="s">
        <v>511</v>
      </c>
      <c r="C154" s="155">
        <v>200</v>
      </c>
      <c r="D154" s="65">
        <f>(B141*(1-'5.Closing Stock &amp; W Capital'!$D$18)*$C154*D$149)</f>
        <v>0</v>
      </c>
      <c r="E154" s="65">
        <f>(((C141*(1-'5.Closing Stock &amp; W Capital'!$D$18))+(B141*'5.Closing Stock &amp; W Capital'!$D$18))*$C154*E$149)</f>
        <v>0</v>
      </c>
      <c r="F154" s="65">
        <f>(((D141*(1-'5.Closing Stock &amp; W Capital'!$D$18))+(C141*'5.Closing Stock &amp; W Capital'!$D$18))*$C154*F$149)</f>
        <v>0</v>
      </c>
      <c r="G154" s="65">
        <f>(((E141*(1-'5.Closing Stock &amp; W Capital'!$D$18))+(D141*'5.Closing Stock &amp; W Capital'!$D$18))*$C154*G$149)</f>
        <v>0</v>
      </c>
      <c r="H154" s="65">
        <f>(((F141*(1-'5.Closing Stock &amp; W Capital'!$D$18))+(E141*'5.Closing Stock &amp; W Capital'!$D$18))*$C154*H$149)</f>
        <v>0</v>
      </c>
      <c r="I154" s="65">
        <f>(((G141*(1-'5.Closing Stock &amp; W Capital'!$D$18))+(F141*'5.Closing Stock &amp; W Capital'!$D$18))*$C154*I$149)</f>
        <v>0</v>
      </c>
      <c r="J154" s="65">
        <f>(((H141*(1-'5.Closing Stock &amp; W Capital'!$D$18))+(G141*'5.Closing Stock &amp; W Capital'!$D$18))*$C154*J$149)</f>
        <v>0</v>
      </c>
    </row>
    <row r="155" spans="1:10">
      <c r="A155" s="64" t="str">
        <f>A125</f>
        <v>Pomegranate Juice</v>
      </c>
      <c r="B155" s="155" t="s">
        <v>510</v>
      </c>
      <c r="C155" s="155">
        <v>50</v>
      </c>
      <c r="D155" s="65">
        <f>(B142*(1-'5.Closing Stock &amp; W Capital'!$D$18)*$C155*D$149)</f>
        <v>0</v>
      </c>
      <c r="E155" s="65">
        <f>(((C142*(1-'5.Closing Stock &amp; W Capital'!$D$18))+(B142*'5.Closing Stock &amp; W Capital'!$D$18))*$C155*E$149)</f>
        <v>0</v>
      </c>
      <c r="F155" s="65">
        <f>(((D142*(1-'5.Closing Stock &amp; W Capital'!$D$18))+(C142*'5.Closing Stock &amp; W Capital'!$D$18))*$C155*F$149)</f>
        <v>0</v>
      </c>
      <c r="G155" s="65">
        <f>(((E142*(1-'5.Closing Stock &amp; W Capital'!$D$18))+(D142*'5.Closing Stock &amp; W Capital'!$D$18))*$C155*G$149)</f>
        <v>0</v>
      </c>
      <c r="H155" s="65">
        <f>(((F142*(1-'5.Closing Stock &amp; W Capital'!$D$18))+(E142*'5.Closing Stock &amp; W Capital'!$D$18))*$C155*H$149)</f>
        <v>0</v>
      </c>
      <c r="I155" s="65">
        <f>(((G142*(1-'5.Closing Stock &amp; W Capital'!$D$18))+(F142*'5.Closing Stock &amp; W Capital'!$D$18))*$C155*I$149)</f>
        <v>0</v>
      </c>
      <c r="J155" s="65">
        <f>(((H142*(1-'5.Closing Stock &amp; W Capital'!$D$18))+(G142*'5.Closing Stock &amp; W Capital'!$D$18))*$C155*J$149)</f>
        <v>0</v>
      </c>
    </row>
    <row r="156" spans="1:10">
      <c r="A156" s="64" t="str">
        <f>A126</f>
        <v>Pomegranate Powder</v>
      </c>
      <c r="B156" s="155" t="s">
        <v>352</v>
      </c>
      <c r="C156" s="155">
        <v>50</v>
      </c>
      <c r="D156" s="65">
        <f>(B143*(1-'5.Closing Stock &amp; W Capital'!$D$18)*$C156*D$149)</f>
        <v>0</v>
      </c>
      <c r="E156" s="65">
        <f>(((C143*(1-'5.Closing Stock &amp; W Capital'!$D$18))+(B143*'5.Closing Stock &amp; W Capital'!$D$18))*$C156*E$149)</f>
        <v>0</v>
      </c>
      <c r="F156" s="65">
        <f>(((D143*(1-'5.Closing Stock &amp; W Capital'!$D$18))+(C143*'5.Closing Stock &amp; W Capital'!$D$18))*$C156*F$149)</f>
        <v>0</v>
      </c>
      <c r="G156" s="65">
        <f>(((E143*(1-'5.Closing Stock &amp; W Capital'!$D$18))+(D143*'5.Closing Stock &amp; W Capital'!$D$18))*$C156*G$149)</f>
        <v>0</v>
      </c>
      <c r="H156" s="65">
        <f>(((F143*(1-'5.Closing Stock &amp; W Capital'!$D$18))+(E143*'5.Closing Stock &amp; W Capital'!$D$18))*$C156*H$149)</f>
        <v>0</v>
      </c>
      <c r="I156" s="65">
        <f>(((G143*(1-'5.Closing Stock &amp; W Capital'!$D$18))+(F143*'5.Closing Stock &amp; W Capital'!$D$18))*$C156*I$149)</f>
        <v>0</v>
      </c>
      <c r="J156" s="65">
        <f>(((H143*(1-'5.Closing Stock &amp; W Capital'!$D$18))+(G143*'5.Closing Stock &amp; W Capital'!$D$18))*$C156*J$149)</f>
        <v>0</v>
      </c>
    </row>
    <row r="157" spans="1:10">
      <c r="A157" s="64"/>
      <c r="B157" s="155"/>
      <c r="C157" s="155"/>
      <c r="D157" s="65"/>
      <c r="E157" s="65"/>
      <c r="F157" s="65"/>
      <c r="G157" s="65"/>
      <c r="H157" s="65"/>
      <c r="I157" s="65"/>
      <c r="J157" s="65"/>
    </row>
    <row r="158" spans="1:10">
      <c r="A158" s="64"/>
      <c r="B158" s="64"/>
      <c r="C158" s="64"/>
      <c r="D158" s="65"/>
      <c r="E158" s="65"/>
      <c r="F158" s="65"/>
      <c r="G158" s="65"/>
      <c r="H158" s="65"/>
      <c r="I158" s="65"/>
      <c r="J158" s="65"/>
    </row>
    <row r="159" spans="1:10">
      <c r="A159" s="66" t="s">
        <v>127</v>
      </c>
      <c r="B159" s="66"/>
      <c r="C159" s="66"/>
      <c r="D159" s="82">
        <f>SUM(D154:D158)</f>
        <v>0</v>
      </c>
      <c r="E159" s="82">
        <f t="shared" ref="E159:J159" si="25">SUM(E154:E158)</f>
        <v>0</v>
      </c>
      <c r="F159" s="82">
        <f t="shared" si="25"/>
        <v>0</v>
      </c>
      <c r="G159" s="82">
        <f t="shared" si="25"/>
        <v>0</v>
      </c>
      <c r="H159" s="82">
        <f t="shared" si="25"/>
        <v>0</v>
      </c>
      <c r="I159" s="82">
        <f t="shared" si="25"/>
        <v>0</v>
      </c>
      <c r="J159" s="82">
        <f t="shared" si="25"/>
        <v>0</v>
      </c>
    </row>
    <row r="160" spans="1:10">
      <c r="A160" s="64"/>
      <c r="B160" s="64"/>
      <c r="C160" s="64"/>
      <c r="D160" s="65"/>
      <c r="E160" s="65"/>
      <c r="F160" s="65"/>
      <c r="G160" s="65"/>
      <c r="H160" s="65"/>
      <c r="I160" s="65"/>
      <c r="J160" s="65"/>
    </row>
    <row r="161" spans="1:10">
      <c r="A161" s="66" t="s">
        <v>143</v>
      </c>
      <c r="B161" s="66"/>
      <c r="C161" s="66"/>
      <c r="D161" s="65"/>
      <c r="E161" s="65"/>
      <c r="F161" s="65"/>
      <c r="G161" s="65"/>
      <c r="H161" s="65"/>
      <c r="I161" s="65"/>
      <c r="J161" s="65"/>
    </row>
    <row r="162" spans="1:10">
      <c r="A162" s="66" t="s">
        <v>306</v>
      </c>
      <c r="B162" s="66"/>
      <c r="C162" s="64"/>
      <c r="D162" s="65"/>
      <c r="E162" s="65"/>
      <c r="F162" s="65"/>
      <c r="G162" s="65"/>
      <c r="H162" s="65"/>
      <c r="I162" s="65"/>
      <c r="J162" s="65"/>
    </row>
    <row r="163" spans="1:10">
      <c r="A163" s="64" t="s">
        <v>515</v>
      </c>
      <c r="B163" s="155" t="s">
        <v>353</v>
      </c>
      <c r="C163" s="175">
        <v>6000</v>
      </c>
      <c r="D163" s="65">
        <f>B62*$C163*D$149</f>
        <v>0</v>
      </c>
      <c r="E163" s="65">
        <f>C62*$C163*E$149</f>
        <v>0</v>
      </c>
      <c r="F163" s="65">
        <f t="shared" ref="F163:J163" si="26">D62*$C163*F$149</f>
        <v>0</v>
      </c>
      <c r="G163" s="65">
        <f t="shared" si="26"/>
        <v>0</v>
      </c>
      <c r="H163" s="65">
        <f t="shared" si="26"/>
        <v>0</v>
      </c>
      <c r="I163" s="65">
        <f t="shared" si="26"/>
        <v>0</v>
      </c>
      <c r="J163" s="65">
        <f t="shared" si="26"/>
        <v>0</v>
      </c>
    </row>
    <row r="164" spans="1:10">
      <c r="A164" s="64" t="s">
        <v>516</v>
      </c>
      <c r="B164" s="155" t="s">
        <v>353</v>
      </c>
      <c r="C164" s="155">
        <v>2000</v>
      </c>
      <c r="D164" s="65">
        <f>(B62*10%)*$C164*D$149</f>
        <v>0</v>
      </c>
      <c r="E164" s="65">
        <f t="shared" ref="E164:J164" si="27">(C62*10%)*$C164*E$149</f>
        <v>0</v>
      </c>
      <c r="F164" s="65">
        <f t="shared" si="27"/>
        <v>0</v>
      </c>
      <c r="G164" s="65">
        <f t="shared" si="27"/>
        <v>0</v>
      </c>
      <c r="H164" s="65">
        <f t="shared" si="27"/>
        <v>0</v>
      </c>
      <c r="I164" s="65">
        <f t="shared" si="27"/>
        <v>0</v>
      </c>
      <c r="J164" s="65">
        <f t="shared" si="27"/>
        <v>0</v>
      </c>
    </row>
    <row r="165" spans="1:10">
      <c r="A165" s="64" t="s">
        <v>312</v>
      </c>
      <c r="B165" s="155">
        <v>5</v>
      </c>
      <c r="C165" s="155">
        <v>300</v>
      </c>
      <c r="D165" s="65">
        <f t="shared" ref="D165:J165" si="28">B12*$B$165*$C$165*D149</f>
        <v>0</v>
      </c>
      <c r="E165" s="65">
        <f t="shared" si="28"/>
        <v>0</v>
      </c>
      <c r="F165" s="65">
        <f t="shared" si="28"/>
        <v>0</v>
      </c>
      <c r="G165" s="65">
        <f t="shared" si="28"/>
        <v>0</v>
      </c>
      <c r="H165" s="65">
        <f t="shared" si="28"/>
        <v>0</v>
      </c>
      <c r="I165" s="65">
        <f t="shared" si="28"/>
        <v>0</v>
      </c>
      <c r="J165" s="65">
        <f t="shared" si="28"/>
        <v>0</v>
      </c>
    </row>
    <row r="166" spans="1:10">
      <c r="A166" s="64" t="s">
        <v>145</v>
      </c>
      <c r="B166" s="64"/>
      <c r="C166" s="155">
        <v>8</v>
      </c>
      <c r="D166" s="65">
        <f t="shared" ref="D166:J166" si="29">$B$166*$C$166*B12*D149</f>
        <v>0</v>
      </c>
      <c r="E166" s="65">
        <f t="shared" si="29"/>
        <v>0</v>
      </c>
      <c r="F166" s="65">
        <f t="shared" si="29"/>
        <v>0</v>
      </c>
      <c r="G166" s="65">
        <f t="shared" si="29"/>
        <v>0</v>
      </c>
      <c r="H166" s="65">
        <f t="shared" si="29"/>
        <v>0</v>
      </c>
      <c r="I166" s="65">
        <f t="shared" si="29"/>
        <v>0</v>
      </c>
      <c r="J166" s="65">
        <f t="shared" si="29"/>
        <v>0</v>
      </c>
    </row>
    <row r="167" spans="1:10">
      <c r="A167" s="64" t="s">
        <v>290</v>
      </c>
      <c r="B167" s="64" t="s">
        <v>353</v>
      </c>
      <c r="C167" s="155">
        <v>10</v>
      </c>
      <c r="D167" s="65">
        <f>B62*$C167*D$149</f>
        <v>0</v>
      </c>
      <c r="E167" s="65">
        <f t="shared" ref="E167:J167" si="30">C62*$C167*E$149</f>
        <v>0</v>
      </c>
      <c r="F167" s="65">
        <f t="shared" si="30"/>
        <v>0</v>
      </c>
      <c r="G167" s="65">
        <f t="shared" si="30"/>
        <v>0</v>
      </c>
      <c r="H167" s="65">
        <f t="shared" si="30"/>
        <v>0</v>
      </c>
      <c r="I167" s="65">
        <f t="shared" si="30"/>
        <v>0</v>
      </c>
      <c r="J167" s="65">
        <f t="shared" si="30"/>
        <v>0</v>
      </c>
    </row>
    <row r="168" spans="1:10">
      <c r="A168" s="76" t="s">
        <v>291</v>
      </c>
      <c r="B168" s="76"/>
      <c r="C168" s="177">
        <v>2</v>
      </c>
      <c r="D168" s="65">
        <f>SUM(B141:B143)*$C$168*D$149</f>
        <v>0</v>
      </c>
      <c r="E168" s="65">
        <f t="shared" ref="E168:J168" si="31">SUM(C141:C143)*$C$168*E$149</f>
        <v>0</v>
      </c>
      <c r="F168" s="65">
        <f t="shared" si="31"/>
        <v>0</v>
      </c>
      <c r="G168" s="65">
        <f t="shared" si="31"/>
        <v>0</v>
      </c>
      <c r="H168" s="65">
        <f t="shared" si="31"/>
        <v>0</v>
      </c>
      <c r="I168" s="65">
        <f t="shared" si="31"/>
        <v>0</v>
      </c>
      <c r="J168" s="65">
        <f t="shared" si="31"/>
        <v>0</v>
      </c>
    </row>
    <row r="169" spans="1:10">
      <c r="A169" s="64" t="s">
        <v>292</v>
      </c>
      <c r="B169" s="64"/>
      <c r="C169" s="155">
        <v>1</v>
      </c>
      <c r="D169" s="65">
        <f>SUM(B141:B143)*$C$169*D$149</f>
        <v>0</v>
      </c>
      <c r="E169" s="65">
        <f t="shared" ref="E169:J169" si="32">SUM(C141:C143)*$C$169*E$149</f>
        <v>0</v>
      </c>
      <c r="F169" s="65">
        <f t="shared" si="32"/>
        <v>0</v>
      </c>
      <c r="G169" s="65">
        <f t="shared" si="32"/>
        <v>0</v>
      </c>
      <c r="H169" s="65">
        <f t="shared" si="32"/>
        <v>0</v>
      </c>
      <c r="I169" s="65">
        <f t="shared" si="32"/>
        <v>0</v>
      </c>
      <c r="J169" s="65">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26" t="s">
        <v>335</v>
      </c>
      <c r="B174" s="65"/>
      <c r="C174" s="65"/>
      <c r="D174" s="65"/>
      <c r="E174" s="65">
        <f>'5.Closing Stock &amp; W Capital'!F9</f>
        <v>0</v>
      </c>
      <c r="F174" s="65">
        <f>'5.Closing Stock &amp; W Capital'!G9</f>
        <v>0</v>
      </c>
      <c r="G174" s="65">
        <f>'5.Closing Stock &amp; W Capital'!H9</f>
        <v>0</v>
      </c>
      <c r="H174" s="65">
        <f>'5.Closing Stock &amp; W Capital'!I9</f>
        <v>0</v>
      </c>
      <c r="I174" s="65">
        <f>'5.Closing Stock &amp; W Capital'!J9</f>
        <v>0</v>
      </c>
      <c r="J174" s="65">
        <f>'5.Closing Stock &amp; W Capital'!K9</f>
        <v>0</v>
      </c>
    </row>
    <row r="175" spans="1:10">
      <c r="A175" s="126" t="s">
        <v>336</v>
      </c>
      <c r="B175" s="65"/>
      <c r="C175" s="65"/>
      <c r="D175" s="65">
        <f>'5.Closing Stock &amp; W Capital'!E18</f>
        <v>0</v>
      </c>
      <c r="E175" s="65">
        <f>'5.Closing Stock &amp; W Capital'!F18</f>
        <v>0</v>
      </c>
      <c r="F175" s="65">
        <f>'5.Closing Stock &amp; W Capital'!G18</f>
        <v>0</v>
      </c>
      <c r="G175" s="65">
        <f>'5.Closing Stock &amp; W Capital'!H18</f>
        <v>0</v>
      </c>
      <c r="H175" s="65">
        <f>'5.Closing Stock &amp; W Capital'!I18</f>
        <v>0</v>
      </c>
      <c r="I175" s="65">
        <f>'5.Closing Stock &amp; W Capital'!J18</f>
        <v>0</v>
      </c>
      <c r="J175" s="65">
        <f>'5.Closing Stock &amp; W Capital'!K18</f>
        <v>0</v>
      </c>
    </row>
    <row r="176" spans="1:10">
      <c r="A176" s="65"/>
      <c r="B176" s="65"/>
      <c r="C176" s="65"/>
      <c r="D176" s="65"/>
      <c r="E176" s="65"/>
      <c r="F176" s="65"/>
      <c r="G176" s="65"/>
      <c r="H176" s="65"/>
      <c r="I176" s="65"/>
      <c r="J176" s="65"/>
    </row>
    <row r="177" spans="1:10">
      <c r="A177" s="82" t="s">
        <v>313</v>
      </c>
      <c r="B177" s="65"/>
      <c r="C177" s="65"/>
      <c r="D177" s="82">
        <f t="shared" ref="D177:J177" si="33">SUM(D163:D174)-D175</f>
        <v>0</v>
      </c>
      <c r="E177" s="82">
        <f t="shared" si="33"/>
        <v>0</v>
      </c>
      <c r="F177" s="82">
        <f t="shared" si="33"/>
        <v>0</v>
      </c>
      <c r="G177" s="82">
        <f t="shared" si="33"/>
        <v>0</v>
      </c>
      <c r="H177" s="82">
        <f t="shared" si="33"/>
        <v>0</v>
      </c>
      <c r="I177" s="82">
        <f t="shared" si="33"/>
        <v>0</v>
      </c>
      <c r="J177" s="82">
        <f t="shared" si="33"/>
        <v>0</v>
      </c>
    </row>
    <row r="178" spans="1:10">
      <c r="A178" s="63"/>
      <c r="B178" s="63"/>
      <c r="C178" s="63"/>
      <c r="D178" s="63"/>
      <c r="E178" s="63"/>
      <c r="F178" s="63"/>
      <c r="G178" s="63"/>
      <c r="H178" s="63"/>
      <c r="I178" s="63"/>
      <c r="J178" s="63"/>
    </row>
    <row r="179" spans="1:10">
      <c r="A179" s="127" t="s">
        <v>305</v>
      </c>
      <c r="B179" s="127"/>
      <c r="C179" s="127"/>
      <c r="D179" s="82"/>
      <c r="E179" s="82"/>
      <c r="F179" s="82"/>
      <c r="G179" s="82"/>
      <c r="H179" s="82"/>
      <c r="I179" s="82"/>
      <c r="J179" s="82"/>
    </row>
    <row r="180" spans="1:10">
      <c r="A180" s="64" t="s">
        <v>185</v>
      </c>
      <c r="B180" s="155">
        <v>1</v>
      </c>
      <c r="C180" s="175"/>
      <c r="D180" s="65">
        <f t="shared" ref="D180:J180" si="34">$B$180*$C$180*12*D149</f>
        <v>0</v>
      </c>
      <c r="E180" s="65">
        <f t="shared" si="34"/>
        <v>0</v>
      </c>
      <c r="F180" s="65">
        <f t="shared" si="34"/>
        <v>0</v>
      </c>
      <c r="G180" s="65">
        <f t="shared" si="34"/>
        <v>0</v>
      </c>
      <c r="H180" s="65">
        <f t="shared" si="34"/>
        <v>0</v>
      </c>
      <c r="I180" s="65">
        <f t="shared" si="34"/>
        <v>0</v>
      </c>
      <c r="J180" s="65">
        <f t="shared" si="34"/>
        <v>0</v>
      </c>
    </row>
    <row r="181" spans="1:10">
      <c r="A181" s="64" t="s">
        <v>190</v>
      </c>
      <c r="B181" s="155">
        <v>2</v>
      </c>
      <c r="C181" s="175"/>
      <c r="D181" s="65">
        <f t="shared" ref="D181:J181" si="35">$B$181*$C$181*12*D149</f>
        <v>0</v>
      </c>
      <c r="E181" s="65">
        <f t="shared" si="35"/>
        <v>0</v>
      </c>
      <c r="F181" s="65">
        <f t="shared" si="35"/>
        <v>0</v>
      </c>
      <c r="G181" s="65">
        <f t="shared" si="35"/>
        <v>0</v>
      </c>
      <c r="H181" s="65">
        <f t="shared" si="35"/>
        <v>0</v>
      </c>
      <c r="I181" s="65">
        <f t="shared" si="35"/>
        <v>0</v>
      </c>
      <c r="J181" s="65">
        <f t="shared" si="35"/>
        <v>0</v>
      </c>
    </row>
    <row r="182" spans="1:10">
      <c r="A182" s="64"/>
      <c r="B182" s="155"/>
      <c r="C182" s="175"/>
      <c r="D182" s="65"/>
      <c r="E182" s="65"/>
      <c r="F182" s="65"/>
      <c r="G182" s="65"/>
      <c r="H182" s="65"/>
      <c r="I182" s="65"/>
      <c r="J182" s="65"/>
    </row>
    <row r="183" spans="1:10">
      <c r="A183" s="64"/>
      <c r="B183" s="155"/>
      <c r="C183" s="175"/>
      <c r="D183" s="65"/>
      <c r="E183" s="65"/>
      <c r="F183" s="65"/>
      <c r="G183" s="65"/>
      <c r="H183" s="65"/>
      <c r="I183" s="65"/>
      <c r="J183" s="65"/>
    </row>
    <row r="184" spans="1:10">
      <c r="A184" s="64"/>
      <c r="B184" s="155"/>
      <c r="C184" s="175"/>
      <c r="D184" s="65"/>
      <c r="E184" s="65"/>
      <c r="F184" s="65"/>
      <c r="G184" s="65"/>
      <c r="H184" s="65"/>
      <c r="I184" s="65"/>
      <c r="J184" s="65"/>
    </row>
    <row r="185" spans="1:10">
      <c r="A185" s="66" t="s">
        <v>305</v>
      </c>
      <c r="B185" s="66"/>
      <c r="C185" s="66"/>
      <c r="D185" s="82">
        <f>SUM(D180:D184)</f>
        <v>0</v>
      </c>
      <c r="E185" s="82">
        <f t="shared" ref="E185:J185" si="36">SUM(E180:E184)</f>
        <v>0</v>
      </c>
      <c r="F185" s="82">
        <f t="shared" si="36"/>
        <v>0</v>
      </c>
      <c r="G185" s="82">
        <f t="shared" si="36"/>
        <v>0</v>
      </c>
      <c r="H185" s="82">
        <f t="shared" si="36"/>
        <v>0</v>
      </c>
      <c r="I185" s="82">
        <f t="shared" si="36"/>
        <v>0</v>
      </c>
      <c r="J185" s="82">
        <f t="shared" si="36"/>
        <v>0</v>
      </c>
    </row>
    <row r="186" spans="1:10">
      <c r="A186" s="127" t="s">
        <v>293</v>
      </c>
      <c r="B186" s="127"/>
      <c r="C186" s="127"/>
      <c r="D186" s="82">
        <f>D177+D185</f>
        <v>0</v>
      </c>
      <c r="E186" s="82">
        <f t="shared" ref="E186:J186" si="37">E177+E185</f>
        <v>0</v>
      </c>
      <c r="F186" s="82">
        <f t="shared" si="37"/>
        <v>0</v>
      </c>
      <c r="G186" s="82">
        <f t="shared" si="37"/>
        <v>0</v>
      </c>
      <c r="H186" s="82">
        <f t="shared" si="37"/>
        <v>0</v>
      </c>
      <c r="I186" s="82">
        <f t="shared" si="37"/>
        <v>0</v>
      </c>
      <c r="J186" s="82">
        <f t="shared" si="37"/>
        <v>0</v>
      </c>
    </row>
    <row r="187" spans="1:10">
      <c r="A187" s="64"/>
      <c r="B187" s="64"/>
      <c r="C187" s="64"/>
      <c r="D187" s="65"/>
      <c r="E187" s="65"/>
      <c r="F187" s="65"/>
      <c r="G187" s="65"/>
      <c r="H187" s="65"/>
      <c r="I187" s="65"/>
      <c r="J187" s="65"/>
    </row>
    <row r="188" spans="1:10">
      <c r="A188" s="66" t="s">
        <v>7</v>
      </c>
      <c r="B188" s="66"/>
      <c r="C188" s="66"/>
      <c r="D188" s="82">
        <f t="shared" ref="D188:J188" si="38">D159-D186</f>
        <v>0</v>
      </c>
      <c r="E188" s="82">
        <f t="shared" si="38"/>
        <v>0</v>
      </c>
      <c r="F188" s="82">
        <f t="shared" si="38"/>
        <v>0</v>
      </c>
      <c r="G188" s="82">
        <f t="shared" si="38"/>
        <v>0</v>
      </c>
      <c r="H188" s="82">
        <f t="shared" si="38"/>
        <v>0</v>
      </c>
      <c r="I188" s="82">
        <f t="shared" si="38"/>
        <v>0</v>
      </c>
      <c r="J188" s="82">
        <f t="shared" si="38"/>
        <v>0</v>
      </c>
    </row>
    <row r="189" spans="1:10">
      <c r="A189" s="83"/>
      <c r="B189" s="83"/>
      <c r="C189" s="83"/>
      <c r="D189" s="63"/>
      <c r="E189" s="63"/>
      <c r="F189" s="63"/>
      <c r="G189" s="63"/>
      <c r="H189" s="63"/>
      <c r="I189" s="63"/>
      <c r="J189" s="63"/>
    </row>
    <row r="190" spans="1:10">
      <c r="A190" s="63"/>
      <c r="B190" s="63"/>
      <c r="C190" s="63"/>
      <c r="D190" s="63"/>
      <c r="E190" s="63"/>
      <c r="F190" s="63"/>
      <c r="G190" s="63"/>
      <c r="H190" s="63"/>
      <c r="I190" s="63"/>
      <c r="J190" s="63"/>
    </row>
    <row r="191" spans="1:10">
      <c r="A191" s="63"/>
      <c r="B191" s="63"/>
      <c r="C191" s="63"/>
      <c r="D191" s="63"/>
      <c r="E191" s="63"/>
      <c r="F191" s="63"/>
      <c r="G191" s="63"/>
      <c r="H191" s="63"/>
      <c r="I191" s="63"/>
      <c r="J191" s="63"/>
    </row>
    <row r="192" spans="1:10">
      <c r="A192" s="423" t="s">
        <v>408</v>
      </c>
      <c r="B192" s="423"/>
      <c r="C192" s="423"/>
      <c r="D192" s="423"/>
      <c r="E192" s="423"/>
      <c r="F192" s="423"/>
      <c r="G192" s="423"/>
      <c r="H192" s="423"/>
      <c r="I192" s="423"/>
      <c r="J192" s="423"/>
    </row>
    <row r="194" spans="1:5">
      <c r="A194" t="s">
        <v>522</v>
      </c>
    </row>
    <row r="195" spans="1:5">
      <c r="A195">
        <v>1</v>
      </c>
      <c r="B195" t="s">
        <v>535</v>
      </c>
    </row>
    <row r="196" spans="1:5">
      <c r="A196">
        <v>2</v>
      </c>
      <c r="B196" t="s">
        <v>536</v>
      </c>
      <c r="C196" s="43"/>
      <c r="D196" s="43"/>
      <c r="E196" s="43"/>
    </row>
    <row r="197" spans="1:5">
      <c r="A197">
        <v>3</v>
      </c>
      <c r="B197" s="63" t="s">
        <v>586</v>
      </c>
    </row>
    <row r="199" spans="1:5">
      <c r="A199" t="s">
        <v>680</v>
      </c>
      <c r="B199" t="s">
        <v>682</v>
      </c>
    </row>
    <row r="200" spans="1:5">
      <c r="B200" t="s">
        <v>695</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K135"/>
  <sheetViews>
    <sheetView view="pageBreakPreview" topLeftCell="A115" zoomScaleSheetLayoutView="100" workbookViewId="0">
      <selection activeCell="K15" sqref="K15"/>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2.42578125" bestFit="1" customWidth="1"/>
    <col min="8" max="8" width="8.28515625" customWidth="1"/>
    <col min="9" max="10" width="10.42578125" bestFit="1" customWidth="1"/>
  </cols>
  <sheetData>
    <row r="2" spans="1:10" ht="18.75">
      <c r="A2">
        <v>2.1</v>
      </c>
      <c r="B2" s="424" t="s">
        <v>155</v>
      </c>
      <c r="C2" s="424"/>
      <c r="D2" s="424"/>
      <c r="E2" s="424"/>
      <c r="F2" s="424"/>
      <c r="G2" s="424"/>
    </row>
    <row r="4" spans="1:10" ht="28.5">
      <c r="B4" s="140" t="s">
        <v>146</v>
      </c>
      <c r="C4" s="140" t="s">
        <v>128</v>
      </c>
      <c r="D4" s="140" t="s">
        <v>133</v>
      </c>
      <c r="E4" s="140" t="s">
        <v>147</v>
      </c>
      <c r="F4" s="140" t="s">
        <v>148</v>
      </c>
      <c r="G4" s="140" t="s">
        <v>158</v>
      </c>
    </row>
    <row r="5" spans="1:10">
      <c r="B5" s="288">
        <v>1</v>
      </c>
      <c r="C5" s="288" t="s">
        <v>149</v>
      </c>
      <c r="D5" s="288" t="s">
        <v>150</v>
      </c>
      <c r="E5" s="289"/>
      <c r="F5" s="290"/>
      <c r="G5" s="291" t="s">
        <v>722</v>
      </c>
    </row>
    <row r="6" spans="1:10">
      <c r="B6" s="288">
        <v>2</v>
      </c>
      <c r="C6" s="288" t="s">
        <v>739</v>
      </c>
      <c r="D6" s="275" t="s">
        <v>733</v>
      </c>
      <c r="E6" s="325">
        <v>532.32000000000005</v>
      </c>
      <c r="F6" s="314">
        <f>G6/E6</f>
        <v>21642.996693718062</v>
      </c>
      <c r="G6" s="315">
        <v>11521000</v>
      </c>
      <c r="H6" s="43"/>
      <c r="J6" s="43"/>
    </row>
    <row r="7" spans="1:10">
      <c r="B7" s="288">
        <v>3</v>
      </c>
      <c r="C7" s="288" t="s">
        <v>740</v>
      </c>
      <c r="D7" s="275" t="s">
        <v>733</v>
      </c>
      <c r="E7" s="292">
        <f>14*10</f>
        <v>140</v>
      </c>
      <c r="F7" s="314">
        <f>G7/E7</f>
        <v>7714.2857142857147</v>
      </c>
      <c r="G7" s="294">
        <v>1080000</v>
      </c>
      <c r="I7" s="43"/>
    </row>
    <row r="8" spans="1:10">
      <c r="B8" s="288"/>
      <c r="C8" s="288"/>
      <c r="D8" s="275"/>
      <c r="E8" s="292"/>
      <c r="F8" s="293"/>
      <c r="G8" s="294"/>
      <c r="I8" s="43"/>
    </row>
    <row r="9" spans="1:10">
      <c r="B9" s="288"/>
      <c r="C9" s="288"/>
      <c r="D9" s="275"/>
      <c r="E9" s="292"/>
      <c r="F9" s="293"/>
      <c r="G9" s="294"/>
      <c r="I9" s="43"/>
    </row>
    <row r="10" spans="1:10">
      <c r="B10" s="288"/>
      <c r="C10" s="288"/>
      <c r="D10" s="275"/>
      <c r="E10" s="292"/>
      <c r="F10" s="293"/>
      <c r="G10" s="294"/>
      <c r="I10" s="43"/>
    </row>
    <row r="11" spans="1:10">
      <c r="B11" s="288"/>
      <c r="C11" s="288"/>
      <c r="D11" s="275"/>
      <c r="E11" s="292"/>
      <c r="F11" s="293"/>
      <c r="G11" s="294"/>
      <c r="I11" s="43"/>
    </row>
    <row r="12" spans="1:10">
      <c r="B12" s="288">
        <v>5</v>
      </c>
      <c r="C12" s="288"/>
      <c r="D12" s="275"/>
      <c r="E12" s="292"/>
      <c r="F12" s="293"/>
      <c r="G12" s="294"/>
    </row>
    <row r="13" spans="1:10">
      <c r="B13" s="288"/>
      <c r="C13" s="288"/>
      <c r="D13" s="275"/>
      <c r="E13" s="292"/>
      <c r="F13" s="293"/>
      <c r="G13" s="294">
        <f t="shared" ref="G13" si="0">E13*F13</f>
        <v>0</v>
      </c>
    </row>
    <row r="14" spans="1:10">
      <c r="B14" s="426" t="s">
        <v>1</v>
      </c>
      <c r="C14" s="426"/>
      <c r="D14" s="426"/>
      <c r="E14" s="426"/>
      <c r="F14" s="426"/>
      <c r="G14" s="154">
        <f>SUM(G6:G13)</f>
        <v>12601000</v>
      </c>
    </row>
    <row r="17" spans="1:8">
      <c r="B17" s="423" t="s">
        <v>397</v>
      </c>
      <c r="C17" s="423"/>
      <c r="D17" s="423"/>
      <c r="E17" s="423"/>
      <c r="F17" s="423"/>
      <c r="G17" s="423"/>
    </row>
    <row r="19" spans="1:8" ht="18.75">
      <c r="A19">
        <v>2.2000000000000002</v>
      </c>
      <c r="B19" s="424" t="s">
        <v>156</v>
      </c>
      <c r="C19" s="424"/>
      <c r="D19" s="424"/>
      <c r="E19" s="424"/>
      <c r="F19" s="424"/>
      <c r="G19" s="424"/>
      <c r="H19" s="424"/>
    </row>
    <row r="20" spans="1:8">
      <c r="B20" s="13"/>
    </row>
    <row r="21" spans="1:8" ht="28.5">
      <c r="B21" s="140" t="s">
        <v>146</v>
      </c>
      <c r="C21" s="140" t="s">
        <v>151</v>
      </c>
      <c r="D21" s="140" t="s">
        <v>161</v>
      </c>
      <c r="E21" s="140" t="s">
        <v>152</v>
      </c>
      <c r="F21" s="140" t="s">
        <v>153</v>
      </c>
      <c r="G21" s="140" t="s">
        <v>158</v>
      </c>
      <c r="H21" s="140" t="s">
        <v>154</v>
      </c>
    </row>
    <row r="22" spans="1:8">
      <c r="B22" s="190"/>
      <c r="C22" s="64"/>
      <c r="D22" s="64"/>
      <c r="E22" s="64"/>
      <c r="F22" s="64"/>
      <c r="G22" s="295"/>
      <c r="H22" s="155"/>
    </row>
    <row r="23" spans="1:8">
      <c r="B23" s="146" t="s">
        <v>173</v>
      </c>
      <c r="C23" s="147" t="s">
        <v>354</v>
      </c>
      <c r="D23" s="147"/>
      <c r="E23" s="146"/>
      <c r="F23" s="150"/>
      <c r="G23" s="295"/>
      <c r="H23" s="158"/>
    </row>
    <row r="24" spans="1:8">
      <c r="B24" s="146">
        <v>1</v>
      </c>
      <c r="C24" s="147"/>
      <c r="E24" s="147"/>
      <c r="F24" s="150"/>
      <c r="G24" s="295"/>
      <c r="H24" s="158"/>
    </row>
    <row r="25" spans="1:8">
      <c r="B25" s="146">
        <v>2</v>
      </c>
      <c r="C25" s="147"/>
      <c r="D25" s="147"/>
      <c r="E25" s="146"/>
      <c r="F25" s="150"/>
      <c r="G25" s="295"/>
      <c r="H25" s="158"/>
    </row>
    <row r="26" spans="1:8">
      <c r="B26" s="146"/>
      <c r="C26" s="147"/>
      <c r="D26" s="147"/>
      <c r="E26" s="146"/>
      <c r="F26" s="150"/>
      <c r="G26" s="295"/>
      <c r="H26" s="158"/>
    </row>
    <row r="27" spans="1:8">
      <c r="B27" s="146"/>
      <c r="C27" s="147"/>
      <c r="D27" s="147"/>
      <c r="E27" s="146"/>
      <c r="F27" s="150"/>
      <c r="G27" s="295"/>
      <c r="H27" s="158"/>
    </row>
    <row r="28" spans="1:8">
      <c r="B28" s="146"/>
      <c r="C28" s="147"/>
      <c r="D28" s="147"/>
      <c r="E28" s="146"/>
      <c r="F28" s="150"/>
      <c r="G28" s="295"/>
      <c r="H28" s="158"/>
    </row>
    <row r="29" spans="1:8">
      <c r="B29" s="146"/>
      <c r="C29" s="147"/>
      <c r="D29" s="147"/>
      <c r="E29" s="146"/>
      <c r="F29" s="150"/>
      <c r="G29" s="295"/>
      <c r="H29" s="158"/>
    </row>
    <row r="30" spans="1:8">
      <c r="B30" s="146"/>
      <c r="C30" s="147"/>
      <c r="D30" s="147"/>
      <c r="E30" s="146"/>
      <c r="F30" s="150"/>
      <c r="G30" s="295"/>
      <c r="H30" s="158"/>
    </row>
    <row r="31" spans="1:8">
      <c r="B31" s="146"/>
      <c r="C31" s="147"/>
      <c r="D31" s="146"/>
      <c r="E31" s="146"/>
      <c r="F31" s="150"/>
      <c r="G31" s="295"/>
      <c r="H31" s="158"/>
    </row>
    <row r="32" spans="1:8">
      <c r="B32" s="146"/>
      <c r="C32" s="147"/>
      <c r="D32" s="146"/>
      <c r="E32" s="146"/>
      <c r="F32" s="150"/>
      <c r="G32" s="295"/>
      <c r="H32" s="158"/>
    </row>
    <row r="33" spans="2:9">
      <c r="B33" s="146"/>
      <c r="C33" s="147"/>
      <c r="D33" s="146"/>
      <c r="E33" s="146"/>
      <c r="F33" s="150"/>
      <c r="G33" s="295"/>
      <c r="H33" s="158"/>
    </row>
    <row r="34" spans="2:9">
      <c r="B34" s="146"/>
      <c r="C34" s="147"/>
      <c r="D34" s="146"/>
      <c r="E34" s="146"/>
      <c r="F34" s="150"/>
      <c r="G34" s="295"/>
      <c r="H34" s="158"/>
    </row>
    <row r="35" spans="2:9">
      <c r="B35" s="146"/>
      <c r="C35" s="147"/>
      <c r="D35" s="146"/>
      <c r="E35" s="146"/>
      <c r="F35" s="150"/>
      <c r="G35" s="295"/>
      <c r="H35" s="158"/>
    </row>
    <row r="36" spans="2:9">
      <c r="B36" s="146"/>
      <c r="C36" s="147"/>
      <c r="D36" s="146"/>
      <c r="E36" s="146"/>
      <c r="F36" s="150"/>
      <c r="G36" s="295"/>
      <c r="H36" s="158"/>
    </row>
    <row r="37" spans="2:9">
      <c r="B37" s="146"/>
      <c r="C37" s="147"/>
      <c r="D37" s="146"/>
      <c r="E37" s="146"/>
      <c r="F37" s="150"/>
      <c r="G37" s="295"/>
      <c r="H37" s="158"/>
    </row>
    <row r="38" spans="2:9">
      <c r="B38" s="427" t="s">
        <v>171</v>
      </c>
      <c r="C38" s="427"/>
      <c r="D38" s="146"/>
      <c r="E38" s="146"/>
      <c r="F38" s="153"/>
      <c r="G38" s="295">
        <f>SUM(G23:G37)</f>
        <v>0</v>
      </c>
      <c r="H38" s="156">
        <f>SUM(H23:H34)</f>
        <v>0</v>
      </c>
    </row>
    <row r="39" spans="2:9">
      <c r="B39" s="146"/>
      <c r="C39" s="9" t="s">
        <v>741</v>
      </c>
      <c r="D39" s="190" t="s">
        <v>742</v>
      </c>
      <c r="E39" s="190"/>
      <c r="F39" s="295"/>
      <c r="G39" s="295"/>
      <c r="H39" s="155"/>
    </row>
    <row r="40" spans="2:9">
      <c r="B40" s="146"/>
      <c r="C40" t="s">
        <v>743</v>
      </c>
      <c r="D40" s="190"/>
      <c r="E40" s="190">
        <v>1</v>
      </c>
      <c r="F40" s="295">
        <v>121544</v>
      </c>
      <c r="G40" s="295">
        <f>F40</f>
        <v>121544</v>
      </c>
      <c r="H40" s="155"/>
    </row>
    <row r="41" spans="2:9">
      <c r="B41" s="146"/>
      <c r="C41" t="s">
        <v>744</v>
      </c>
      <c r="D41" s="149"/>
      <c r="E41" s="190">
        <v>1</v>
      </c>
      <c r="F41" s="295">
        <v>460250</v>
      </c>
      <c r="G41" s="295">
        <f t="shared" ref="G41:G47" si="1">F41</f>
        <v>460250</v>
      </c>
      <c r="H41" s="155"/>
    </row>
    <row r="42" spans="2:9">
      <c r="B42" s="146"/>
      <c r="C42" t="s">
        <v>745</v>
      </c>
      <c r="D42" s="149"/>
      <c r="E42" s="190">
        <v>1</v>
      </c>
      <c r="F42" s="295">
        <v>115400</v>
      </c>
      <c r="G42" s="295">
        <f t="shared" si="1"/>
        <v>115400</v>
      </c>
      <c r="H42" s="155"/>
    </row>
    <row r="43" spans="2:9">
      <c r="B43" s="147"/>
      <c r="C43" t="s">
        <v>746</v>
      </c>
      <c r="D43" s="149"/>
      <c r="E43" s="190">
        <v>1</v>
      </c>
      <c r="F43" s="295">
        <v>420454</v>
      </c>
      <c r="G43" s="295">
        <f t="shared" si="1"/>
        <v>420454</v>
      </c>
      <c r="H43" s="159">
        <v>25</v>
      </c>
    </row>
    <row r="44" spans="2:9">
      <c r="B44" s="146"/>
      <c r="C44" t="s">
        <v>747</v>
      </c>
      <c r="D44" s="149"/>
      <c r="E44" s="190">
        <v>1</v>
      </c>
      <c r="F44" s="295">
        <v>115400</v>
      </c>
      <c r="G44" s="295">
        <f t="shared" si="1"/>
        <v>115400</v>
      </c>
      <c r="H44" s="156"/>
    </row>
    <row r="45" spans="2:9">
      <c r="B45" s="147"/>
      <c r="C45" t="s">
        <v>748</v>
      </c>
      <c r="D45" s="149"/>
      <c r="E45" s="190">
        <v>1</v>
      </c>
      <c r="F45" s="295">
        <v>423000</v>
      </c>
      <c r="G45" s="295">
        <f t="shared" si="1"/>
        <v>423000</v>
      </c>
      <c r="H45" s="156"/>
    </row>
    <row r="46" spans="2:9">
      <c r="B46" s="146"/>
      <c r="C46" t="s">
        <v>749</v>
      </c>
      <c r="D46" s="149"/>
      <c r="E46" s="190">
        <v>1</v>
      </c>
      <c r="F46" s="295">
        <v>22000</v>
      </c>
      <c r="G46" s="295">
        <f t="shared" si="1"/>
        <v>22000</v>
      </c>
      <c r="H46" s="156"/>
    </row>
    <row r="47" spans="2:9" ht="27" customHeight="1">
      <c r="B47" s="146"/>
      <c r="C47" s="323" t="s">
        <v>750</v>
      </c>
      <c r="D47" s="149"/>
      <c r="E47" s="149"/>
      <c r="F47" s="295">
        <v>35000</v>
      </c>
      <c r="G47" s="295">
        <f t="shared" si="1"/>
        <v>35000</v>
      </c>
      <c r="H47" s="156"/>
    </row>
    <row r="48" spans="2:9">
      <c r="B48" s="146"/>
      <c r="C48" s="323" t="s">
        <v>751</v>
      </c>
      <c r="D48" s="149"/>
      <c r="E48" s="149"/>
      <c r="F48" s="295"/>
      <c r="G48" s="295">
        <f>SUM(G40:G47)*18%</f>
        <v>308348.64</v>
      </c>
      <c r="H48" s="156"/>
      <c r="I48" s="18">
        <f>SUM(G40:G48)</f>
        <v>2021396.6400000001</v>
      </c>
    </row>
    <row r="49" spans="2:11">
      <c r="B49" s="146"/>
      <c r="C49" s="323" t="s">
        <v>754</v>
      </c>
      <c r="D49" s="149"/>
      <c r="E49" s="149"/>
      <c r="F49" s="295"/>
      <c r="G49" s="295"/>
      <c r="H49" s="156"/>
    </row>
    <row r="50" spans="2:11">
      <c r="B50" s="146"/>
      <c r="C50" t="s">
        <v>755</v>
      </c>
      <c r="D50" s="149"/>
      <c r="E50" s="149">
        <v>1</v>
      </c>
      <c r="F50" s="295">
        <v>420000</v>
      </c>
      <c r="G50" s="295">
        <f t="shared" ref="G50:G54" si="2">F50</f>
        <v>420000</v>
      </c>
      <c r="H50" s="156"/>
    </row>
    <row r="51" spans="2:11">
      <c r="B51" s="146"/>
      <c r="C51" t="s">
        <v>756</v>
      </c>
      <c r="D51" s="149"/>
      <c r="E51" s="149">
        <v>1</v>
      </c>
      <c r="F51" s="295">
        <v>150000</v>
      </c>
      <c r="G51" s="295">
        <f t="shared" si="2"/>
        <v>150000</v>
      </c>
      <c r="H51" s="156"/>
    </row>
    <row r="52" spans="2:11">
      <c r="B52" s="146"/>
      <c r="C52" t="s">
        <v>757</v>
      </c>
      <c r="D52" s="149"/>
      <c r="E52" s="149">
        <v>1</v>
      </c>
      <c r="F52" s="295">
        <v>15000</v>
      </c>
      <c r="G52" s="295">
        <f t="shared" si="2"/>
        <v>15000</v>
      </c>
      <c r="H52" s="156"/>
    </row>
    <row r="53" spans="2:11">
      <c r="B53" s="146"/>
      <c r="C53" s="323" t="s">
        <v>758</v>
      </c>
      <c r="D53" s="149"/>
      <c r="E53" s="149">
        <v>1</v>
      </c>
      <c r="F53" s="295">
        <v>35000</v>
      </c>
      <c r="G53" s="295">
        <f t="shared" si="2"/>
        <v>35000</v>
      </c>
      <c r="H53" s="156"/>
    </row>
    <row r="54" spans="2:11">
      <c r="B54" s="146"/>
      <c r="C54" s="323" t="s">
        <v>759</v>
      </c>
      <c r="D54" s="149"/>
      <c r="E54" s="149">
        <v>1</v>
      </c>
      <c r="F54" s="295">
        <v>640000</v>
      </c>
      <c r="G54" s="295">
        <f t="shared" si="2"/>
        <v>640000</v>
      </c>
      <c r="H54" s="156"/>
    </row>
    <row r="55" spans="2:11">
      <c r="B55" s="146"/>
      <c r="C55" s="323" t="s">
        <v>760</v>
      </c>
      <c r="D55" s="149"/>
      <c r="E55" s="149">
        <v>1</v>
      </c>
      <c r="F55" s="295">
        <v>115400</v>
      </c>
      <c r="G55" s="295">
        <f>F55</f>
        <v>115400</v>
      </c>
      <c r="H55" s="156"/>
    </row>
    <row r="56" spans="2:11">
      <c r="B56" s="146"/>
      <c r="C56" s="323" t="s">
        <v>751</v>
      </c>
      <c r="D56" s="149"/>
      <c r="E56" s="149"/>
      <c r="F56" s="295"/>
      <c r="G56" s="295">
        <f>SUM(G50:G55)*18%</f>
        <v>247572</v>
      </c>
      <c r="H56" s="156"/>
      <c r="I56" s="18">
        <f>SUM(G50:G56)</f>
        <v>1622972</v>
      </c>
    </row>
    <row r="57" spans="2:11">
      <c r="B57" s="427" t="s">
        <v>171</v>
      </c>
      <c r="C57" s="427"/>
      <c r="D57" s="149"/>
      <c r="E57" s="190"/>
      <c r="F57" s="295"/>
      <c r="G57" s="295">
        <f>SUM(G40:G56)</f>
        <v>3644368.64</v>
      </c>
      <c r="H57" s="295">
        <f>SUM(H40:H48)</f>
        <v>25</v>
      </c>
    </row>
    <row r="58" spans="2:11">
      <c r="B58" s="146"/>
      <c r="C58" s="147"/>
      <c r="D58" s="149"/>
      <c r="E58" s="190"/>
      <c r="F58" s="295"/>
      <c r="G58" s="295"/>
      <c r="H58" s="155"/>
    </row>
    <row r="59" spans="2:11">
      <c r="B59" s="427" t="s">
        <v>1</v>
      </c>
      <c r="C59" s="427"/>
      <c r="D59" s="427"/>
      <c r="E59" s="427"/>
      <c r="F59" s="427"/>
      <c r="G59" s="153">
        <f>G57</f>
        <v>3644368.64</v>
      </c>
      <c r="H59" s="153">
        <f>H57</f>
        <v>25</v>
      </c>
    </row>
    <row r="60" spans="2:11">
      <c r="B60" s="13"/>
      <c r="G60" s="15"/>
      <c r="I60" s="18"/>
    </row>
    <row r="61" spans="2:11">
      <c r="B61" s="423" t="s">
        <v>398</v>
      </c>
      <c r="C61" s="423"/>
      <c r="D61" s="423"/>
      <c r="E61" s="423"/>
      <c r="F61" s="423"/>
      <c r="G61" s="423"/>
      <c r="H61" s="423"/>
    </row>
    <row r="62" spans="2:11">
      <c r="B62" s="13"/>
      <c r="G62" s="15"/>
      <c r="I62" s="13"/>
      <c r="J62" s="13"/>
      <c r="K62" s="16"/>
    </row>
    <row r="65" spans="1:7" ht="18.75">
      <c r="A65">
        <v>2.2999999999999998</v>
      </c>
      <c r="B65" s="424" t="s">
        <v>365</v>
      </c>
      <c r="C65" s="424"/>
      <c r="D65" s="424"/>
      <c r="E65" s="424"/>
      <c r="F65" s="424"/>
    </row>
    <row r="67" spans="1:7" ht="30">
      <c r="B67" s="19" t="s">
        <v>146</v>
      </c>
      <c r="C67" s="39" t="s">
        <v>128</v>
      </c>
      <c r="D67" s="39" t="s">
        <v>152</v>
      </c>
      <c r="E67" s="39" t="s">
        <v>153</v>
      </c>
      <c r="F67" s="39" t="s">
        <v>158</v>
      </c>
    </row>
    <row r="68" spans="1:7">
      <c r="B68" s="162">
        <v>1</v>
      </c>
      <c r="C68" s="181"/>
      <c r="D68" s="162"/>
      <c r="E68" s="163"/>
      <c r="F68" s="164"/>
    </row>
    <row r="69" spans="1:7">
      <c r="B69" s="162">
        <v>2</v>
      </c>
      <c r="C69" s="181"/>
      <c r="D69" s="162"/>
      <c r="E69" s="163"/>
      <c r="F69" s="164"/>
    </row>
    <row r="70" spans="1:7">
      <c r="B70" s="162">
        <v>3</v>
      </c>
      <c r="C70" s="181"/>
      <c r="D70" s="162"/>
      <c r="E70" s="163"/>
      <c r="F70" s="164"/>
    </row>
    <row r="71" spans="1:7">
      <c r="B71" s="162">
        <v>4</v>
      </c>
      <c r="C71" s="181"/>
      <c r="D71" s="162"/>
      <c r="E71" s="163"/>
      <c r="F71" s="164"/>
    </row>
    <row r="72" spans="1:7">
      <c r="B72" s="162">
        <v>5</v>
      </c>
      <c r="C72" s="181"/>
      <c r="D72" s="162"/>
      <c r="E72" s="163"/>
      <c r="F72" s="164"/>
    </row>
    <row r="73" spans="1:7">
      <c r="B73" s="162">
        <v>6</v>
      </c>
      <c r="C73" s="181"/>
      <c r="D73" s="162"/>
      <c r="E73" s="163"/>
      <c r="F73" s="164"/>
    </row>
    <row r="74" spans="1:7">
      <c r="B74" s="162">
        <v>7</v>
      </c>
      <c r="C74" s="181"/>
      <c r="D74" s="162"/>
      <c r="E74" s="163"/>
      <c r="F74" s="164"/>
    </row>
    <row r="75" spans="1:7">
      <c r="B75" s="428" t="s">
        <v>1</v>
      </c>
      <c r="C75" s="428"/>
      <c r="D75" s="428"/>
      <c r="E75" s="428"/>
      <c r="F75" s="17">
        <f>SUM(F68:F74)</f>
        <v>0</v>
      </c>
    </row>
    <row r="77" spans="1:7">
      <c r="A77" s="423" t="s">
        <v>399</v>
      </c>
      <c r="B77" s="423"/>
      <c r="C77" s="423"/>
      <c r="D77" s="423"/>
      <c r="E77" s="423"/>
      <c r="F77" s="423"/>
      <c r="G77" s="423"/>
    </row>
    <row r="80" spans="1:7" ht="18.75">
      <c r="A80">
        <v>2.4</v>
      </c>
      <c r="B80" s="424" t="s">
        <v>364</v>
      </c>
      <c r="C80" s="424"/>
      <c r="D80" s="424"/>
      <c r="E80" s="424"/>
      <c r="F80" s="424"/>
    </row>
    <row r="82" spans="1:7" ht="30">
      <c r="B82" s="19" t="s">
        <v>146</v>
      </c>
      <c r="C82" s="39" t="s">
        <v>128</v>
      </c>
      <c r="D82" s="39" t="s">
        <v>152</v>
      </c>
      <c r="E82" s="39" t="s">
        <v>153</v>
      </c>
      <c r="F82" s="39" t="s">
        <v>158</v>
      </c>
    </row>
    <row r="83" spans="1:7">
      <c r="B83" s="162">
        <v>1</v>
      </c>
      <c r="C83" s="181" t="s">
        <v>752</v>
      </c>
      <c r="D83" s="162">
        <v>1</v>
      </c>
      <c r="E83" s="163">
        <v>120000</v>
      </c>
      <c r="F83" s="164">
        <f>E83</f>
        <v>120000</v>
      </c>
    </row>
    <row r="84" spans="1:7">
      <c r="B84" s="162">
        <v>2</v>
      </c>
      <c r="C84" s="181"/>
      <c r="D84" s="162"/>
      <c r="E84" s="163"/>
      <c r="F84" s="164"/>
    </row>
    <row r="85" spans="1:7">
      <c r="B85" s="162">
        <v>3</v>
      </c>
      <c r="C85" s="181"/>
      <c r="D85" s="162"/>
      <c r="E85" s="163"/>
      <c r="F85" s="164"/>
    </row>
    <row r="86" spans="1:7">
      <c r="B86" s="162">
        <v>4</v>
      </c>
      <c r="C86" s="181"/>
      <c r="D86" s="162"/>
      <c r="E86" s="163"/>
      <c r="F86" s="164"/>
    </row>
    <row r="87" spans="1:7">
      <c r="B87" s="162">
        <v>5</v>
      </c>
      <c r="C87" s="181"/>
      <c r="D87" s="162"/>
      <c r="E87" s="163"/>
      <c r="F87" s="164"/>
    </row>
    <row r="88" spans="1:7">
      <c r="B88" s="162">
        <v>6</v>
      </c>
      <c r="C88" s="181"/>
      <c r="D88" s="162"/>
      <c r="E88" s="163"/>
      <c r="F88" s="164"/>
    </row>
    <row r="89" spans="1:7">
      <c r="B89" s="162">
        <v>7</v>
      </c>
      <c r="C89" s="181"/>
      <c r="D89" s="162"/>
      <c r="E89" s="163"/>
      <c r="F89" s="164"/>
    </row>
    <row r="90" spans="1:7">
      <c r="B90" s="162">
        <v>8</v>
      </c>
      <c r="C90" s="181"/>
      <c r="D90" s="162"/>
      <c r="E90" s="163"/>
      <c r="F90" s="164"/>
    </row>
    <row r="91" spans="1:7">
      <c r="B91" s="162">
        <v>9</v>
      </c>
      <c r="C91" s="181"/>
      <c r="D91" s="162"/>
      <c r="E91" s="163"/>
      <c r="F91" s="164"/>
    </row>
    <row r="92" spans="1:7">
      <c r="B92" s="162">
        <v>26</v>
      </c>
      <c r="C92" s="181"/>
      <c r="D92" s="162"/>
      <c r="E92" s="163"/>
      <c r="F92" s="164"/>
    </row>
    <row r="93" spans="1:7">
      <c r="B93" s="428" t="s">
        <v>1</v>
      </c>
      <c r="C93" s="428"/>
      <c r="D93" s="428"/>
      <c r="E93" s="428"/>
      <c r="F93" s="17">
        <f>SUM(F83:F92)</f>
        <v>120000</v>
      </c>
    </row>
    <row r="95" spans="1:7">
      <c r="A95" s="423" t="s">
        <v>399</v>
      </c>
      <c r="B95" s="423"/>
      <c r="C95" s="423"/>
      <c r="D95" s="423"/>
      <c r="E95" s="423"/>
      <c r="F95" s="423"/>
      <c r="G95" s="423"/>
    </row>
    <row r="98" spans="1:6" ht="18.75">
      <c r="A98">
        <v>2.5</v>
      </c>
      <c r="B98" s="424" t="s">
        <v>273</v>
      </c>
      <c r="C98" s="424"/>
      <c r="D98" s="424"/>
      <c r="E98" s="424"/>
      <c r="F98" s="424"/>
    </row>
    <row r="100" spans="1:6" ht="28.5">
      <c r="B100" s="139" t="s">
        <v>146</v>
      </c>
      <c r="C100" s="140" t="s">
        <v>128</v>
      </c>
      <c r="D100" s="140" t="s">
        <v>152</v>
      </c>
      <c r="E100" s="140" t="s">
        <v>153</v>
      </c>
      <c r="F100" s="140" t="s">
        <v>158</v>
      </c>
    </row>
    <row r="101" spans="1:6">
      <c r="B101" s="160"/>
      <c r="C101" s="161"/>
      <c r="D101" s="160"/>
      <c r="E101" s="165"/>
      <c r="F101" s="156"/>
    </row>
    <row r="102" spans="1:6">
      <c r="B102" s="160"/>
      <c r="C102" s="161"/>
      <c r="D102" s="160"/>
      <c r="E102" s="165"/>
      <c r="F102" s="156"/>
    </row>
    <row r="103" spans="1:6">
      <c r="B103" s="160"/>
      <c r="C103" s="161"/>
      <c r="D103" s="160"/>
      <c r="E103" s="165"/>
      <c r="F103" s="156"/>
    </row>
    <row r="104" spans="1:6">
      <c r="B104" s="160"/>
      <c r="C104" s="161"/>
      <c r="D104" s="160"/>
      <c r="E104" s="165"/>
      <c r="F104" s="156"/>
    </row>
    <row r="105" spans="1:6">
      <c r="B105" s="160"/>
      <c r="C105" s="161"/>
      <c r="D105" s="160"/>
      <c r="E105" s="165"/>
      <c r="F105" s="156"/>
    </row>
    <row r="106" spans="1:6">
      <c r="B106" s="433"/>
      <c r="C106" s="434"/>
      <c r="D106" s="157"/>
      <c r="E106" s="286"/>
      <c r="F106" s="159"/>
    </row>
    <row r="107" spans="1:6">
      <c r="B107" s="160"/>
      <c r="C107" s="161"/>
      <c r="D107" s="160"/>
      <c r="E107" s="165"/>
      <c r="F107" s="156"/>
    </row>
    <row r="108" spans="1:6">
      <c r="B108" s="160"/>
      <c r="C108" s="161"/>
      <c r="D108" s="160"/>
      <c r="E108" s="165"/>
      <c r="F108" s="156"/>
    </row>
    <row r="109" spans="1:6">
      <c r="B109" s="160"/>
      <c r="C109" s="161"/>
      <c r="D109" s="160"/>
      <c r="E109" s="165"/>
      <c r="F109" s="156"/>
    </row>
    <row r="110" spans="1:6">
      <c r="B110" s="160"/>
      <c r="C110" s="161"/>
      <c r="D110" s="160"/>
      <c r="E110" s="165"/>
      <c r="F110" s="156"/>
    </row>
    <row r="111" spans="1:6">
      <c r="B111" s="160"/>
      <c r="C111" s="161"/>
      <c r="D111" s="160"/>
      <c r="E111" s="165"/>
      <c r="F111" s="156"/>
    </row>
    <row r="112" spans="1:6">
      <c r="B112" s="160"/>
      <c r="C112" s="161"/>
      <c r="D112" s="160"/>
      <c r="E112" s="165"/>
      <c r="F112" s="156"/>
    </row>
    <row r="113" spans="1:7">
      <c r="B113" s="433"/>
      <c r="C113" s="434"/>
      <c r="D113" s="157"/>
      <c r="E113" s="286"/>
      <c r="F113" s="159"/>
    </row>
    <row r="114" spans="1:7">
      <c r="B114" s="160"/>
      <c r="C114" s="161"/>
      <c r="D114" s="160"/>
      <c r="E114" s="165"/>
      <c r="F114" s="156"/>
    </row>
    <row r="115" spans="1:7">
      <c r="B115" s="160"/>
      <c r="C115" s="161"/>
      <c r="D115" s="160"/>
      <c r="E115" s="165"/>
      <c r="F115" s="156"/>
    </row>
    <row r="116" spans="1:7">
      <c r="B116" s="160"/>
      <c r="C116" s="161"/>
      <c r="D116" s="160"/>
      <c r="E116" s="165"/>
      <c r="F116" s="156"/>
    </row>
    <row r="117" spans="1:7">
      <c r="B117" s="160"/>
      <c r="C117" s="161"/>
      <c r="D117" s="160"/>
      <c r="E117" s="165"/>
      <c r="F117" s="156"/>
    </row>
    <row r="118" spans="1:7">
      <c r="B118" s="160"/>
      <c r="C118" s="161"/>
      <c r="D118" s="160"/>
      <c r="E118" s="165"/>
      <c r="F118" s="156"/>
    </row>
    <row r="119" spans="1:7">
      <c r="B119" s="160"/>
      <c r="C119" s="161"/>
      <c r="D119" s="160"/>
      <c r="E119" s="165"/>
      <c r="F119" s="156"/>
    </row>
    <row r="120" spans="1:7">
      <c r="B120" s="160"/>
      <c r="C120" s="161"/>
      <c r="D120" s="160"/>
      <c r="E120" s="165"/>
      <c r="F120" s="156"/>
    </row>
    <row r="121" spans="1:7">
      <c r="B121" s="433" t="s">
        <v>171</v>
      </c>
      <c r="C121" s="434"/>
      <c r="D121" s="157"/>
      <c r="E121" s="286"/>
      <c r="F121" s="159">
        <f>SUM(F114:F120)</f>
        <v>0</v>
      </c>
    </row>
    <row r="122" spans="1:7">
      <c r="B122" s="427" t="s">
        <v>1</v>
      </c>
      <c r="C122" s="427"/>
      <c r="D122" s="427"/>
      <c r="E122" s="427"/>
      <c r="F122" s="142">
        <f>F106+F121+F113</f>
        <v>0</v>
      </c>
    </row>
    <row r="123" spans="1:7">
      <c r="A123" s="432" t="s">
        <v>433</v>
      </c>
      <c r="B123" s="432"/>
      <c r="C123" s="432"/>
      <c r="D123" s="432"/>
      <c r="E123" s="432"/>
      <c r="F123" s="432"/>
      <c r="G123" s="432"/>
    </row>
    <row r="126" spans="1:7" ht="18.75">
      <c r="A126">
        <v>2.6</v>
      </c>
      <c r="B126" s="424" t="s">
        <v>251</v>
      </c>
      <c r="C126" s="424"/>
      <c r="D126" s="424"/>
    </row>
    <row r="127" spans="1:7" ht="15.75" thickBot="1"/>
    <row r="128" spans="1:7" ht="29.25" thickBot="1">
      <c r="B128" s="151" t="s">
        <v>146</v>
      </c>
      <c r="C128" s="152" t="s">
        <v>128</v>
      </c>
      <c r="D128" s="152" t="s">
        <v>363</v>
      </c>
    </row>
    <row r="129" spans="1:5" ht="15.75" thickBot="1">
      <c r="B129" s="296">
        <v>1</v>
      </c>
      <c r="C129" s="297" t="s">
        <v>708</v>
      </c>
      <c r="D129" s="298">
        <v>15000</v>
      </c>
    </row>
    <row r="130" spans="1:5" ht="15.75" thickBot="1">
      <c r="B130" s="317">
        <v>2</v>
      </c>
      <c r="C130" s="297" t="s">
        <v>707</v>
      </c>
      <c r="D130" s="298">
        <v>49500</v>
      </c>
    </row>
    <row r="131" spans="1:5" ht="15.75" thickBot="1">
      <c r="B131" s="322">
        <v>3</v>
      </c>
      <c r="C131" s="297" t="s">
        <v>723</v>
      </c>
      <c r="D131" s="298">
        <v>15500</v>
      </c>
    </row>
    <row r="132" spans="1:5" ht="15.75" thickBot="1">
      <c r="B132" s="316"/>
      <c r="C132" s="297"/>
      <c r="D132" s="298"/>
    </row>
    <row r="133" spans="1:5" ht="15.75" thickBot="1">
      <c r="B133" s="429" t="s">
        <v>1</v>
      </c>
      <c r="C133" s="430"/>
      <c r="D133" s="299">
        <f>SUM(D129:D131)</f>
        <v>80000</v>
      </c>
    </row>
    <row r="135" spans="1:5" ht="43.5" customHeight="1">
      <c r="A135" s="431" t="s">
        <v>672</v>
      </c>
      <c r="B135" s="431"/>
      <c r="C135" s="431"/>
      <c r="D135" s="431"/>
      <c r="E135" s="431"/>
    </row>
  </sheetData>
  <mergeCells count="23">
    <mergeCell ref="B133:C133"/>
    <mergeCell ref="A135:E135"/>
    <mergeCell ref="A95:G95"/>
    <mergeCell ref="B122:E122"/>
    <mergeCell ref="B98:F98"/>
    <mergeCell ref="A123:G123"/>
    <mergeCell ref="B126:D126"/>
    <mergeCell ref="B121:C121"/>
    <mergeCell ref="B113:C113"/>
    <mergeCell ref="B106:C106"/>
    <mergeCell ref="B75:E75"/>
    <mergeCell ref="B65:F65"/>
    <mergeCell ref="A77:G77"/>
    <mergeCell ref="B93:E93"/>
    <mergeCell ref="B80:F80"/>
    <mergeCell ref="B14:F14"/>
    <mergeCell ref="B2:G2"/>
    <mergeCell ref="B17:G17"/>
    <mergeCell ref="B61:H61"/>
    <mergeCell ref="B59:F59"/>
    <mergeCell ref="B19:H19"/>
    <mergeCell ref="B38:C38"/>
    <mergeCell ref="B57:C57"/>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Q93"/>
  <sheetViews>
    <sheetView view="pageBreakPreview" topLeftCell="A70" zoomScale="115" zoomScaleSheetLayoutView="115" workbookViewId="0">
      <selection activeCell="F99" sqref="F99"/>
    </sheetView>
  </sheetViews>
  <sheetFormatPr defaultRowHeight="15"/>
  <cols>
    <col min="1" max="1" width="14.7109375" customWidth="1"/>
    <col min="2" max="2" width="8.42578125" bestFit="1" customWidth="1"/>
    <col min="3" max="3" width="10.140625" bestFit="1" customWidth="1"/>
    <col min="4" max="4" width="9.85546875" customWidth="1"/>
    <col min="5" max="5" width="10" customWidth="1"/>
    <col min="6" max="7" width="9.85546875" customWidth="1"/>
    <col min="8" max="8" width="10" customWidth="1"/>
    <col min="9" max="9" width="10.140625" bestFit="1" customWidth="1"/>
    <col min="10" max="10" width="8.7109375" customWidth="1"/>
    <col min="11" max="11" width="9.85546875" customWidth="1"/>
    <col min="12" max="15" width="10" customWidth="1"/>
    <col min="16" max="17" width="9.28515625" customWidth="1"/>
  </cols>
  <sheetData>
    <row r="2" spans="1:17" ht="18.75">
      <c r="A2" s="424" t="s">
        <v>679</v>
      </c>
      <c r="B2" s="424"/>
      <c r="C2" s="424"/>
      <c r="D2" s="424"/>
      <c r="E2" s="424"/>
      <c r="F2" s="424"/>
      <c r="G2" s="424"/>
      <c r="H2" s="424"/>
      <c r="I2" s="424"/>
      <c r="J2" s="424"/>
      <c r="K2" s="424"/>
    </row>
    <row r="4" spans="1:17">
      <c r="A4" s="63"/>
      <c r="B4" s="63"/>
      <c r="C4" s="63"/>
      <c r="D4" s="63"/>
      <c r="E4" s="117">
        <v>1</v>
      </c>
      <c r="F4" s="116">
        <f>(E4*5%)+E4</f>
        <v>1.05</v>
      </c>
      <c r="G4" s="116">
        <f t="shared" ref="G4:K4" si="0">(F4*5%)+F4</f>
        <v>1.1025</v>
      </c>
      <c r="H4" s="116">
        <f t="shared" si="0"/>
        <v>1.1576250000000001</v>
      </c>
      <c r="I4" s="116">
        <f t="shared" si="0"/>
        <v>1.2155062500000002</v>
      </c>
      <c r="J4" s="116">
        <f t="shared" si="0"/>
        <v>1.2762815625000004</v>
      </c>
      <c r="K4" s="116">
        <f t="shared" si="0"/>
        <v>1.3400956406250004</v>
      </c>
    </row>
    <row r="5" spans="1:17">
      <c r="A5" s="63"/>
      <c r="B5" s="63"/>
      <c r="C5" s="63"/>
      <c r="D5" s="63"/>
      <c r="E5" s="63"/>
      <c r="F5" s="63"/>
      <c r="G5" s="63"/>
      <c r="H5" s="63"/>
      <c r="I5" s="63"/>
      <c r="J5" s="63"/>
      <c r="K5" s="63"/>
    </row>
    <row r="6" spans="1:17">
      <c r="A6" s="327" t="s">
        <v>0</v>
      </c>
      <c r="B6" s="327" t="s">
        <v>133</v>
      </c>
      <c r="C6" s="327" t="s">
        <v>374</v>
      </c>
      <c r="D6" s="327" t="s">
        <v>285</v>
      </c>
      <c r="E6" s="328" t="s">
        <v>2</v>
      </c>
      <c r="F6" s="328" t="s">
        <v>3</v>
      </c>
      <c r="G6" s="328" t="s">
        <v>4</v>
      </c>
      <c r="H6" s="328" t="s">
        <v>5</v>
      </c>
      <c r="I6" s="328" t="s">
        <v>6</v>
      </c>
      <c r="J6" s="328" t="s">
        <v>169</v>
      </c>
      <c r="K6" s="328" t="s">
        <v>168</v>
      </c>
      <c r="L6" s="329"/>
      <c r="M6" s="329"/>
      <c r="N6" s="329"/>
      <c r="O6" s="329"/>
      <c r="P6" s="329"/>
      <c r="Q6" s="329"/>
    </row>
    <row r="7" spans="1:17">
      <c r="A7" s="330"/>
      <c r="B7" s="330"/>
      <c r="C7" s="330"/>
      <c r="D7" s="330"/>
      <c r="E7" s="330"/>
      <c r="F7" s="330"/>
      <c r="G7" s="330"/>
      <c r="H7" s="330"/>
      <c r="I7" s="330"/>
      <c r="J7" s="330"/>
      <c r="K7" s="330"/>
      <c r="L7" s="329"/>
      <c r="M7" s="329"/>
      <c r="N7" s="329"/>
      <c r="O7" s="329"/>
      <c r="P7" s="329"/>
      <c r="Q7" s="329"/>
    </row>
    <row r="8" spans="1:17">
      <c r="A8" s="330" t="s">
        <v>321</v>
      </c>
      <c r="B8" s="330" t="s">
        <v>375</v>
      </c>
      <c r="C8" s="330">
        <v>1</v>
      </c>
      <c r="D8" s="331">
        <v>20000</v>
      </c>
      <c r="E8" s="332">
        <f>$C8*$D8*12*E$4</f>
        <v>240000</v>
      </c>
      <c r="F8" s="332">
        <f t="shared" ref="F8:K8" si="1">$C8*$D8*12*F$4</f>
        <v>252000</v>
      </c>
      <c r="G8" s="332">
        <f t="shared" si="1"/>
        <v>264600</v>
      </c>
      <c r="H8" s="332">
        <f t="shared" si="1"/>
        <v>277830.00000000006</v>
      </c>
      <c r="I8" s="332">
        <f t="shared" si="1"/>
        <v>291721.50000000006</v>
      </c>
      <c r="J8" s="332">
        <f t="shared" si="1"/>
        <v>306307.57500000007</v>
      </c>
      <c r="K8" s="332">
        <f t="shared" si="1"/>
        <v>321622.9537500001</v>
      </c>
      <c r="L8" s="329"/>
      <c r="M8" s="329"/>
      <c r="N8" s="329"/>
      <c r="O8" s="329"/>
      <c r="P8" s="329"/>
      <c r="Q8" s="329"/>
    </row>
    <row r="9" spans="1:17">
      <c r="A9" s="330" t="s">
        <v>186</v>
      </c>
      <c r="B9" s="330" t="s">
        <v>375</v>
      </c>
      <c r="C9" s="330">
        <v>1</v>
      </c>
      <c r="D9" s="331">
        <v>15000</v>
      </c>
      <c r="E9" s="332">
        <f>$C9*$D9*12*E$4</f>
        <v>180000</v>
      </c>
      <c r="F9" s="332">
        <f t="shared" ref="F9:K10" si="2">$C9*$D9*12*F$4</f>
        <v>189000</v>
      </c>
      <c r="G9" s="332">
        <f t="shared" si="2"/>
        <v>198450</v>
      </c>
      <c r="H9" s="332">
        <f t="shared" si="2"/>
        <v>208372.50000000003</v>
      </c>
      <c r="I9" s="332">
        <f t="shared" si="2"/>
        <v>218791.12500000003</v>
      </c>
      <c r="J9" s="332">
        <f t="shared" si="2"/>
        <v>229730.68125000005</v>
      </c>
      <c r="K9" s="332">
        <f t="shared" si="2"/>
        <v>241217.21531250008</v>
      </c>
      <c r="L9" s="329"/>
      <c r="M9" s="329"/>
      <c r="N9" s="329"/>
      <c r="O9" s="329"/>
      <c r="P9" s="329"/>
      <c r="Q9" s="329"/>
    </row>
    <row r="10" spans="1:17">
      <c r="A10" s="330" t="s">
        <v>191</v>
      </c>
      <c r="B10" s="330" t="s">
        <v>375</v>
      </c>
      <c r="C10" s="330">
        <v>2</v>
      </c>
      <c r="D10" s="331">
        <v>8000</v>
      </c>
      <c r="E10" s="332">
        <f>$C10*$D10*12*E$4</f>
        <v>192000</v>
      </c>
      <c r="F10" s="332">
        <f t="shared" si="2"/>
        <v>201600</v>
      </c>
      <c r="G10" s="332">
        <f t="shared" si="2"/>
        <v>211680</v>
      </c>
      <c r="H10" s="332">
        <f t="shared" si="2"/>
        <v>222264.00000000003</v>
      </c>
      <c r="I10" s="332">
        <f t="shared" si="2"/>
        <v>233377.20000000004</v>
      </c>
      <c r="J10" s="332">
        <f t="shared" si="2"/>
        <v>245046.06000000006</v>
      </c>
      <c r="K10" s="332">
        <f t="shared" si="2"/>
        <v>257298.36300000007</v>
      </c>
      <c r="L10" s="329"/>
      <c r="M10" s="329"/>
      <c r="N10" s="329"/>
      <c r="O10" s="329"/>
      <c r="P10" s="329"/>
      <c r="Q10" s="329"/>
    </row>
    <row r="11" spans="1:17">
      <c r="A11" s="330" t="s">
        <v>131</v>
      </c>
      <c r="B11" s="330" t="s">
        <v>376</v>
      </c>
      <c r="C11" s="330">
        <v>12</v>
      </c>
      <c r="D11" s="331">
        <v>500</v>
      </c>
      <c r="E11" s="332">
        <f>$C11*$D11*E$4</f>
        <v>6000</v>
      </c>
      <c r="F11" s="332">
        <f t="shared" ref="F11:K15" si="3">$C11*$D11*F$4</f>
        <v>6300</v>
      </c>
      <c r="G11" s="332">
        <f t="shared" si="3"/>
        <v>6615</v>
      </c>
      <c r="H11" s="332">
        <f t="shared" si="3"/>
        <v>6945.7500000000009</v>
      </c>
      <c r="I11" s="332">
        <f t="shared" si="3"/>
        <v>7293.0375000000013</v>
      </c>
      <c r="J11" s="332">
        <f t="shared" si="3"/>
        <v>7657.6893750000017</v>
      </c>
      <c r="K11" s="332">
        <f t="shared" si="3"/>
        <v>8040.5738437500022</v>
      </c>
      <c r="L11" s="329"/>
      <c r="M11" s="329"/>
      <c r="N11" s="329"/>
      <c r="O11" s="329"/>
      <c r="P11" s="329"/>
      <c r="Q11" s="329"/>
    </row>
    <row r="12" spans="1:17">
      <c r="A12" s="330" t="s">
        <v>10</v>
      </c>
      <c r="B12" s="330" t="s">
        <v>376</v>
      </c>
      <c r="C12" s="330">
        <v>12</v>
      </c>
      <c r="D12" s="331">
        <v>1000</v>
      </c>
      <c r="E12" s="332">
        <f t="shared" ref="E12:E15" si="4">$C12*$D12*E$4</f>
        <v>12000</v>
      </c>
      <c r="F12" s="332">
        <f t="shared" si="3"/>
        <v>12600</v>
      </c>
      <c r="G12" s="332">
        <f t="shared" si="3"/>
        <v>13230</v>
      </c>
      <c r="H12" s="332">
        <f t="shared" si="3"/>
        <v>13891.500000000002</v>
      </c>
      <c r="I12" s="332">
        <f t="shared" si="3"/>
        <v>14586.075000000003</v>
      </c>
      <c r="J12" s="332">
        <f t="shared" si="3"/>
        <v>15315.378750000003</v>
      </c>
      <c r="K12" s="332">
        <f t="shared" si="3"/>
        <v>16081.147687500004</v>
      </c>
      <c r="L12" s="329"/>
      <c r="M12" s="329"/>
      <c r="N12" s="329"/>
      <c r="O12" s="329"/>
      <c r="P12" s="329"/>
      <c r="Q12" s="329"/>
    </row>
    <row r="13" spans="1:17">
      <c r="A13" s="330" t="s">
        <v>187</v>
      </c>
      <c r="B13" s="330" t="s">
        <v>376</v>
      </c>
      <c r="C13" s="330">
        <v>12</v>
      </c>
      <c r="D13" s="331">
        <v>1000</v>
      </c>
      <c r="E13" s="332">
        <f t="shared" si="4"/>
        <v>12000</v>
      </c>
      <c r="F13" s="332">
        <f t="shared" si="3"/>
        <v>12600</v>
      </c>
      <c r="G13" s="332">
        <f t="shared" si="3"/>
        <v>13230</v>
      </c>
      <c r="H13" s="332">
        <f t="shared" si="3"/>
        <v>13891.500000000002</v>
      </c>
      <c r="I13" s="332">
        <f t="shared" si="3"/>
        <v>14586.075000000003</v>
      </c>
      <c r="J13" s="332">
        <f t="shared" si="3"/>
        <v>15315.378750000003</v>
      </c>
      <c r="K13" s="332">
        <f t="shared" si="3"/>
        <v>16081.147687500004</v>
      </c>
      <c r="L13" s="329"/>
      <c r="M13" s="329"/>
      <c r="N13" s="329"/>
      <c r="O13" s="329"/>
      <c r="P13" s="329"/>
      <c r="Q13" s="329"/>
    </row>
    <row r="14" spans="1:17">
      <c r="A14" s="330" t="s">
        <v>160</v>
      </c>
      <c r="B14" s="330" t="s">
        <v>376</v>
      </c>
      <c r="C14" s="330">
        <v>12</v>
      </c>
      <c r="D14" s="331">
        <v>500</v>
      </c>
      <c r="E14" s="332">
        <f t="shared" si="4"/>
        <v>6000</v>
      </c>
      <c r="F14" s="332">
        <f t="shared" si="3"/>
        <v>6300</v>
      </c>
      <c r="G14" s="332">
        <f t="shared" si="3"/>
        <v>6615</v>
      </c>
      <c r="H14" s="332">
        <f t="shared" si="3"/>
        <v>6945.7500000000009</v>
      </c>
      <c r="I14" s="332">
        <f t="shared" si="3"/>
        <v>7293.0375000000013</v>
      </c>
      <c r="J14" s="332">
        <f t="shared" si="3"/>
        <v>7657.6893750000017</v>
      </c>
      <c r="K14" s="332">
        <f t="shared" si="3"/>
        <v>8040.5738437500022</v>
      </c>
      <c r="L14" s="329"/>
      <c r="M14" s="329"/>
      <c r="N14" s="329"/>
      <c r="O14" s="329"/>
      <c r="P14" s="329"/>
      <c r="Q14" s="329"/>
    </row>
    <row r="15" spans="1:17">
      <c r="A15" s="330" t="s">
        <v>188</v>
      </c>
      <c r="B15" s="330" t="s">
        <v>376</v>
      </c>
      <c r="C15" s="330">
        <v>12</v>
      </c>
      <c r="D15" s="331">
        <v>2000</v>
      </c>
      <c r="E15" s="332">
        <f t="shared" si="4"/>
        <v>24000</v>
      </c>
      <c r="F15" s="332">
        <f t="shared" si="3"/>
        <v>25200</v>
      </c>
      <c r="G15" s="332">
        <f t="shared" si="3"/>
        <v>26460</v>
      </c>
      <c r="H15" s="332">
        <f t="shared" si="3"/>
        <v>27783.000000000004</v>
      </c>
      <c r="I15" s="332">
        <f t="shared" si="3"/>
        <v>29172.150000000005</v>
      </c>
      <c r="J15" s="332">
        <f t="shared" si="3"/>
        <v>30630.757500000007</v>
      </c>
      <c r="K15" s="332">
        <f t="shared" si="3"/>
        <v>32162.295375000009</v>
      </c>
      <c r="L15" s="329"/>
      <c r="M15" s="329"/>
      <c r="N15" s="329"/>
      <c r="O15" s="329"/>
      <c r="P15" s="329"/>
      <c r="Q15" s="329"/>
    </row>
    <row r="16" spans="1:17">
      <c r="A16" s="330" t="s">
        <v>189</v>
      </c>
      <c r="B16" s="330" t="s">
        <v>377</v>
      </c>
      <c r="C16" s="330">
        <v>1</v>
      </c>
      <c r="D16" s="331">
        <v>100000</v>
      </c>
      <c r="E16" s="332">
        <f>$D16*E$4*$C16</f>
        <v>100000</v>
      </c>
      <c r="F16" s="332">
        <f t="shared" ref="F16:K22" si="5">$D16*F$4*$C16</f>
        <v>105000</v>
      </c>
      <c r="G16" s="332">
        <f t="shared" si="5"/>
        <v>110250</v>
      </c>
      <c r="H16" s="332">
        <f t="shared" si="5"/>
        <v>115762.50000000001</v>
      </c>
      <c r="I16" s="332">
        <f t="shared" si="5"/>
        <v>121550.62500000003</v>
      </c>
      <c r="J16" s="332">
        <f t="shared" si="5"/>
        <v>127628.15625000003</v>
      </c>
      <c r="K16" s="332">
        <f t="shared" si="5"/>
        <v>134009.56406250005</v>
      </c>
      <c r="L16" s="329"/>
      <c r="M16" s="329"/>
      <c r="N16" s="329"/>
      <c r="O16" s="329"/>
      <c r="P16" s="329"/>
      <c r="Q16" s="329"/>
    </row>
    <row r="17" spans="1:17">
      <c r="A17" s="330"/>
      <c r="B17" s="330"/>
      <c r="C17" s="330"/>
      <c r="D17" s="331"/>
      <c r="E17" s="332">
        <f t="shared" ref="E17:E22" si="6">$D17*E$4*$C17</f>
        <v>0</v>
      </c>
      <c r="F17" s="332">
        <f t="shared" si="5"/>
        <v>0</v>
      </c>
      <c r="G17" s="332">
        <f t="shared" si="5"/>
        <v>0</v>
      </c>
      <c r="H17" s="332">
        <f t="shared" si="5"/>
        <v>0</v>
      </c>
      <c r="I17" s="332">
        <f t="shared" si="5"/>
        <v>0</v>
      </c>
      <c r="J17" s="332">
        <f t="shared" si="5"/>
        <v>0</v>
      </c>
      <c r="K17" s="332">
        <f t="shared" si="5"/>
        <v>0</v>
      </c>
      <c r="L17" s="329"/>
      <c r="M17" s="329"/>
      <c r="N17" s="329"/>
      <c r="O17" s="329"/>
      <c r="P17" s="329"/>
      <c r="Q17" s="329"/>
    </row>
    <row r="18" spans="1:17">
      <c r="A18" s="330"/>
      <c r="B18" s="330"/>
      <c r="C18" s="330"/>
      <c r="D18" s="331"/>
      <c r="E18" s="332">
        <f t="shared" si="6"/>
        <v>0</v>
      </c>
      <c r="F18" s="332">
        <f t="shared" si="5"/>
        <v>0</v>
      </c>
      <c r="G18" s="332">
        <f t="shared" si="5"/>
        <v>0</v>
      </c>
      <c r="H18" s="332">
        <f t="shared" si="5"/>
        <v>0</v>
      </c>
      <c r="I18" s="332">
        <f t="shared" si="5"/>
        <v>0</v>
      </c>
      <c r="J18" s="332">
        <f t="shared" si="5"/>
        <v>0</v>
      </c>
      <c r="K18" s="332">
        <f t="shared" si="5"/>
        <v>0</v>
      </c>
      <c r="L18" s="329"/>
      <c r="M18" s="329"/>
      <c r="N18" s="329"/>
      <c r="O18" s="329"/>
      <c r="P18" s="329"/>
      <c r="Q18" s="329"/>
    </row>
    <row r="19" spans="1:17">
      <c r="A19" s="330"/>
      <c r="B19" s="330"/>
      <c r="C19" s="330"/>
      <c r="D19" s="331"/>
      <c r="E19" s="332">
        <f t="shared" si="6"/>
        <v>0</v>
      </c>
      <c r="F19" s="332">
        <f t="shared" si="5"/>
        <v>0</v>
      </c>
      <c r="G19" s="332">
        <f t="shared" si="5"/>
        <v>0</v>
      </c>
      <c r="H19" s="332">
        <f t="shared" si="5"/>
        <v>0</v>
      </c>
      <c r="I19" s="332">
        <f t="shared" si="5"/>
        <v>0</v>
      </c>
      <c r="J19" s="332">
        <f t="shared" si="5"/>
        <v>0</v>
      </c>
      <c r="K19" s="332">
        <f t="shared" si="5"/>
        <v>0</v>
      </c>
      <c r="L19" s="329"/>
      <c r="M19" s="329"/>
      <c r="N19" s="329"/>
      <c r="O19" s="329"/>
      <c r="P19" s="329"/>
      <c r="Q19" s="329"/>
    </row>
    <row r="20" spans="1:17">
      <c r="A20" s="330"/>
      <c r="B20" s="330"/>
      <c r="C20" s="330"/>
      <c r="D20" s="331"/>
      <c r="E20" s="332">
        <f t="shared" si="6"/>
        <v>0</v>
      </c>
      <c r="F20" s="332">
        <f t="shared" si="5"/>
        <v>0</v>
      </c>
      <c r="G20" s="332">
        <f t="shared" si="5"/>
        <v>0</v>
      </c>
      <c r="H20" s="332">
        <f t="shared" si="5"/>
        <v>0</v>
      </c>
      <c r="I20" s="332">
        <f t="shared" si="5"/>
        <v>0</v>
      </c>
      <c r="J20" s="332">
        <f t="shared" si="5"/>
        <v>0</v>
      </c>
      <c r="K20" s="332">
        <f t="shared" si="5"/>
        <v>0</v>
      </c>
      <c r="L20" s="329"/>
      <c r="M20" s="329"/>
      <c r="N20" s="329"/>
      <c r="O20" s="329"/>
      <c r="P20" s="329"/>
      <c r="Q20" s="329"/>
    </row>
    <row r="21" spans="1:17">
      <c r="A21" s="330"/>
      <c r="B21" s="330"/>
      <c r="C21" s="330"/>
      <c r="D21" s="331"/>
      <c r="E21" s="332">
        <f t="shared" si="6"/>
        <v>0</v>
      </c>
      <c r="F21" s="332">
        <f t="shared" si="5"/>
        <v>0</v>
      </c>
      <c r="G21" s="332">
        <f t="shared" si="5"/>
        <v>0</v>
      </c>
      <c r="H21" s="332">
        <f t="shared" si="5"/>
        <v>0</v>
      </c>
      <c r="I21" s="332">
        <f t="shared" si="5"/>
        <v>0</v>
      </c>
      <c r="J21" s="332">
        <f t="shared" si="5"/>
        <v>0</v>
      </c>
      <c r="K21" s="332">
        <f t="shared" si="5"/>
        <v>0</v>
      </c>
      <c r="L21" s="329"/>
      <c r="M21" s="329"/>
      <c r="N21" s="329"/>
      <c r="O21" s="329"/>
      <c r="P21" s="329"/>
      <c r="Q21" s="329"/>
    </row>
    <row r="22" spans="1:17">
      <c r="A22" s="330"/>
      <c r="B22" s="330"/>
      <c r="C22" s="330"/>
      <c r="D22" s="331"/>
      <c r="E22" s="332">
        <f t="shared" si="6"/>
        <v>0</v>
      </c>
      <c r="F22" s="332">
        <f t="shared" si="5"/>
        <v>0</v>
      </c>
      <c r="G22" s="332">
        <f t="shared" si="5"/>
        <v>0</v>
      </c>
      <c r="H22" s="332">
        <f t="shared" si="5"/>
        <v>0</v>
      </c>
      <c r="I22" s="332">
        <f t="shared" si="5"/>
        <v>0</v>
      </c>
      <c r="J22" s="332">
        <f t="shared" si="5"/>
        <v>0</v>
      </c>
      <c r="K22" s="332">
        <f t="shared" si="5"/>
        <v>0</v>
      </c>
      <c r="L22" s="329"/>
      <c r="M22" s="329"/>
      <c r="N22" s="329"/>
      <c r="O22" s="329"/>
      <c r="P22" s="329"/>
      <c r="Q22" s="329"/>
    </row>
    <row r="23" spans="1:17">
      <c r="A23" s="333" t="s">
        <v>132</v>
      </c>
      <c r="B23" s="333"/>
      <c r="C23" s="333"/>
      <c r="D23" s="334"/>
      <c r="E23" s="335">
        <f t="shared" ref="E23:K23" si="7">SUM(E8:E22)</f>
        <v>772000</v>
      </c>
      <c r="F23" s="335">
        <f t="shared" si="7"/>
        <v>810600</v>
      </c>
      <c r="G23" s="335">
        <f t="shared" si="7"/>
        <v>851130</v>
      </c>
      <c r="H23" s="335">
        <f t="shared" si="7"/>
        <v>893686.50000000012</v>
      </c>
      <c r="I23" s="335">
        <f t="shared" si="7"/>
        <v>938370.82500000007</v>
      </c>
      <c r="J23" s="335">
        <f t="shared" si="7"/>
        <v>985289.3662500002</v>
      </c>
      <c r="K23" s="335">
        <f t="shared" si="7"/>
        <v>1034553.8345625004</v>
      </c>
      <c r="L23" s="329"/>
      <c r="M23" s="329"/>
      <c r="N23" s="329"/>
      <c r="O23" s="329"/>
      <c r="P23" s="329"/>
      <c r="Q23" s="329"/>
    </row>
    <row r="24" spans="1:17">
      <c r="A24" s="329"/>
      <c r="B24" s="329"/>
      <c r="C24" s="329"/>
      <c r="D24" s="329"/>
      <c r="E24" s="329"/>
      <c r="F24" s="329"/>
      <c r="G24" s="329"/>
      <c r="H24" s="329"/>
      <c r="I24" s="329"/>
      <c r="J24" s="329"/>
      <c r="K24" s="329"/>
      <c r="L24" s="329"/>
      <c r="M24" s="329"/>
      <c r="N24" s="329"/>
      <c r="O24" s="329"/>
      <c r="P24" s="329"/>
      <c r="Q24" s="329"/>
    </row>
    <row r="25" spans="1:17">
      <c r="A25" s="336" t="s">
        <v>696</v>
      </c>
      <c r="B25" s="329"/>
      <c r="C25" s="329"/>
      <c r="D25" s="329"/>
      <c r="E25" s="329"/>
      <c r="F25" s="329"/>
      <c r="G25" s="329"/>
      <c r="H25" s="329"/>
      <c r="I25" s="329"/>
      <c r="J25" s="329"/>
      <c r="K25" s="329"/>
      <c r="L25" s="329"/>
      <c r="M25" s="329"/>
      <c r="N25" s="329"/>
      <c r="O25" s="329"/>
      <c r="P25" s="329"/>
      <c r="Q25" s="329"/>
    </row>
    <row r="26" spans="1:17">
      <c r="A26" s="329"/>
      <c r="B26" s="329"/>
      <c r="C26" s="329"/>
      <c r="D26" s="329"/>
      <c r="E26" s="329"/>
      <c r="F26" s="329"/>
      <c r="G26" s="329"/>
      <c r="H26" s="329"/>
      <c r="I26" s="329"/>
      <c r="J26" s="329"/>
      <c r="K26" s="329"/>
      <c r="L26" s="329"/>
      <c r="M26" s="329"/>
      <c r="N26" s="329"/>
      <c r="O26" s="329"/>
      <c r="P26" s="329"/>
      <c r="Q26" s="329"/>
    </row>
    <row r="27" spans="1:17">
      <c r="A27" s="329"/>
      <c r="B27" s="329"/>
      <c r="C27" s="329"/>
      <c r="D27" s="329"/>
      <c r="E27" s="329"/>
      <c r="F27" s="329"/>
      <c r="G27" s="329"/>
      <c r="H27" s="329"/>
      <c r="I27" s="329"/>
      <c r="J27" s="329"/>
      <c r="K27" s="329"/>
      <c r="L27" s="329"/>
      <c r="M27" s="329"/>
      <c r="N27" s="329"/>
      <c r="O27" s="329"/>
      <c r="P27" s="329"/>
      <c r="Q27" s="329"/>
    </row>
    <row r="28" spans="1:17">
      <c r="A28" s="438"/>
      <c r="B28" s="438"/>
      <c r="C28" s="438"/>
      <c r="D28" s="438"/>
      <c r="E28" s="438"/>
      <c r="F28" s="438"/>
      <c r="G28" s="438"/>
      <c r="H28" s="438"/>
      <c r="I28" s="438"/>
      <c r="J28" s="438"/>
      <c r="K28" s="438"/>
      <c r="L28" s="438"/>
      <c r="M28" s="438"/>
      <c r="N28" s="438"/>
      <c r="O28" s="438"/>
      <c r="P28" s="329"/>
      <c r="Q28" s="329"/>
    </row>
    <row r="29" spans="1:17">
      <c r="A29" s="436" t="s">
        <v>542</v>
      </c>
      <c r="B29" s="436"/>
      <c r="C29" s="436"/>
      <c r="D29" s="436"/>
      <c r="E29" s="436"/>
      <c r="F29" s="436"/>
      <c r="G29" s="436"/>
      <c r="H29" s="436"/>
      <c r="I29" s="436"/>
      <c r="J29" s="436"/>
      <c r="K29" s="436"/>
      <c r="L29" s="436"/>
      <c r="M29" s="436"/>
      <c r="N29" s="436"/>
      <c r="O29" s="436"/>
      <c r="P29" s="436"/>
      <c r="Q29" s="436"/>
    </row>
    <row r="30" spans="1:17">
      <c r="A30" s="337"/>
      <c r="B30" s="337"/>
      <c r="C30" s="337"/>
      <c r="D30" s="337"/>
      <c r="E30" s="337"/>
      <c r="F30" s="337"/>
      <c r="G30" s="337"/>
      <c r="H30" s="337"/>
      <c r="I30" s="337"/>
      <c r="J30" s="337"/>
      <c r="K30" s="337"/>
      <c r="L30" s="337"/>
      <c r="M30" s="337"/>
      <c r="N30" s="337"/>
      <c r="O30" s="337"/>
      <c r="P30" s="329"/>
      <c r="Q30" s="329"/>
    </row>
    <row r="31" spans="1:17">
      <c r="A31" s="338"/>
      <c r="B31" s="338"/>
      <c r="C31" s="439" t="s">
        <v>192</v>
      </c>
      <c r="D31" s="439"/>
      <c r="E31" s="439"/>
      <c r="F31" s="439"/>
      <c r="G31" s="439"/>
      <c r="H31" s="439"/>
      <c r="I31" s="439"/>
      <c r="J31" s="338"/>
      <c r="K31" s="440" t="s">
        <v>193</v>
      </c>
      <c r="L31" s="440"/>
      <c r="M31" s="440"/>
      <c r="N31" s="440"/>
      <c r="O31" s="440"/>
      <c r="P31" s="440"/>
      <c r="Q31" s="440"/>
    </row>
    <row r="32" spans="1:17">
      <c r="A32" s="339" t="s">
        <v>0</v>
      </c>
      <c r="B32" s="340"/>
      <c r="C32" s="341" t="s">
        <v>2</v>
      </c>
      <c r="D32" s="341" t="s">
        <v>3</v>
      </c>
      <c r="E32" s="341" t="s">
        <v>4</v>
      </c>
      <c r="F32" s="341" t="s">
        <v>5</v>
      </c>
      <c r="G32" s="341" t="s">
        <v>6</v>
      </c>
      <c r="H32" s="341" t="s">
        <v>169</v>
      </c>
      <c r="I32" s="341" t="s">
        <v>168</v>
      </c>
      <c r="J32" s="342"/>
      <c r="K32" s="341" t="s">
        <v>2</v>
      </c>
      <c r="L32" s="341" t="s">
        <v>3</v>
      </c>
      <c r="M32" s="341" t="s">
        <v>4</v>
      </c>
      <c r="N32" s="341" t="s">
        <v>5</v>
      </c>
      <c r="O32" s="341" t="s">
        <v>6</v>
      </c>
      <c r="P32" s="341" t="s">
        <v>169</v>
      </c>
      <c r="Q32" s="341" t="s">
        <v>168</v>
      </c>
    </row>
    <row r="33" spans="1:17">
      <c r="A33" s="343" t="s">
        <v>194</v>
      </c>
      <c r="B33" s="330"/>
      <c r="C33" s="330"/>
      <c r="D33" s="330"/>
      <c r="E33" s="330"/>
      <c r="F33" s="330"/>
      <c r="G33" s="344"/>
      <c r="H33" s="344"/>
      <c r="I33" s="344"/>
      <c r="J33" s="330"/>
      <c r="K33" s="330"/>
      <c r="L33" s="330"/>
      <c r="M33" s="330"/>
      <c r="N33" s="330"/>
      <c r="O33" s="344"/>
      <c r="P33" s="344"/>
      <c r="Q33" s="344"/>
    </row>
    <row r="34" spans="1:17">
      <c r="A34" s="343"/>
      <c r="B34" s="330"/>
      <c r="C34" s="330"/>
      <c r="D34" s="330"/>
      <c r="E34" s="330"/>
      <c r="F34" s="330"/>
      <c r="G34" s="344"/>
      <c r="H34" s="344"/>
      <c r="I34" s="344"/>
      <c r="J34" s="330"/>
      <c r="K34" s="330"/>
      <c r="L34" s="330"/>
      <c r="M34" s="330"/>
      <c r="N34" s="330"/>
      <c r="O34" s="344"/>
      <c r="P34" s="344"/>
      <c r="Q34" s="344"/>
    </row>
    <row r="35" spans="1:17">
      <c r="A35" s="345"/>
      <c r="B35" s="345"/>
      <c r="C35" s="330"/>
      <c r="D35" s="330"/>
      <c r="E35" s="330"/>
      <c r="F35" s="330"/>
      <c r="G35" s="330"/>
      <c r="H35" s="330"/>
      <c r="I35" s="330"/>
      <c r="J35" s="330"/>
      <c r="K35" s="330"/>
      <c r="L35" s="330"/>
      <c r="M35" s="330"/>
      <c r="N35" s="330"/>
      <c r="O35" s="330"/>
      <c r="P35" s="330"/>
      <c r="Q35" s="330"/>
    </row>
    <row r="36" spans="1:17">
      <c r="A36" s="346" t="s">
        <v>198</v>
      </c>
      <c r="B36" s="346"/>
      <c r="C36" s="330"/>
      <c r="D36" s="330"/>
      <c r="E36" s="330"/>
      <c r="F36" s="330"/>
      <c r="G36" s="330"/>
      <c r="H36" s="330"/>
      <c r="I36" s="330"/>
      <c r="J36" s="330"/>
      <c r="K36" s="330"/>
      <c r="L36" s="330"/>
      <c r="M36" s="330"/>
      <c r="N36" s="330"/>
      <c r="O36" s="330"/>
      <c r="P36" s="330"/>
      <c r="Q36" s="330"/>
    </row>
    <row r="37" spans="1:17">
      <c r="A37" s="345" t="s">
        <v>195</v>
      </c>
      <c r="B37" s="345"/>
      <c r="C37" s="347">
        <f>'1.Project Cost and MOF'!D3</f>
        <v>12601000</v>
      </c>
      <c r="D37" s="347">
        <f t="shared" ref="D37:I37" si="8">C40</f>
        <v>12201548.300000001</v>
      </c>
      <c r="E37" s="347">
        <f t="shared" si="8"/>
        <v>11802096.600000001</v>
      </c>
      <c r="F37" s="347">
        <f t="shared" si="8"/>
        <v>11402644.900000002</v>
      </c>
      <c r="G37" s="347">
        <f t="shared" si="8"/>
        <v>11003193.200000003</v>
      </c>
      <c r="H37" s="347">
        <f t="shared" si="8"/>
        <v>10603741.500000004</v>
      </c>
      <c r="I37" s="347">
        <f t="shared" si="8"/>
        <v>10204289.800000004</v>
      </c>
      <c r="J37" s="330"/>
      <c r="K37" s="347">
        <f>C37</f>
        <v>12601000</v>
      </c>
      <c r="L37" s="347">
        <f t="shared" ref="L37:Q37" si="9">K40</f>
        <v>11340900</v>
      </c>
      <c r="M37" s="347">
        <f t="shared" si="9"/>
        <v>10206810</v>
      </c>
      <c r="N37" s="347">
        <f t="shared" si="9"/>
        <v>9186129</v>
      </c>
      <c r="O37" s="347">
        <f t="shared" si="9"/>
        <v>8267516.0999999996</v>
      </c>
      <c r="P37" s="347">
        <f t="shared" si="9"/>
        <v>7440764.4899999993</v>
      </c>
      <c r="Q37" s="347">
        <f t="shared" si="9"/>
        <v>6696688.0409999993</v>
      </c>
    </row>
    <row r="38" spans="1:17">
      <c r="A38" s="345" t="s">
        <v>17</v>
      </c>
      <c r="B38" s="345"/>
      <c r="C38" s="347">
        <f t="shared" ref="C38:I38" si="10">$C$37*$B$69</f>
        <v>399451.7</v>
      </c>
      <c r="D38" s="347">
        <f t="shared" si="10"/>
        <v>399451.7</v>
      </c>
      <c r="E38" s="347">
        <f t="shared" si="10"/>
        <v>399451.7</v>
      </c>
      <c r="F38" s="347">
        <f t="shared" si="10"/>
        <v>399451.7</v>
      </c>
      <c r="G38" s="347">
        <f t="shared" si="10"/>
        <v>399451.7</v>
      </c>
      <c r="H38" s="347">
        <f t="shared" si="10"/>
        <v>399451.7</v>
      </c>
      <c r="I38" s="347">
        <f t="shared" si="10"/>
        <v>399451.7</v>
      </c>
      <c r="J38" s="330"/>
      <c r="K38" s="347">
        <f t="shared" ref="K38:Q38" si="11">K37*$C$69</f>
        <v>1260100</v>
      </c>
      <c r="L38" s="347">
        <f t="shared" si="11"/>
        <v>1134090</v>
      </c>
      <c r="M38" s="347">
        <f t="shared" si="11"/>
        <v>1020681</v>
      </c>
      <c r="N38" s="347">
        <f t="shared" si="11"/>
        <v>918612.9</v>
      </c>
      <c r="O38" s="347">
        <f t="shared" si="11"/>
        <v>826751.61</v>
      </c>
      <c r="P38" s="347">
        <f t="shared" si="11"/>
        <v>744076.44900000002</v>
      </c>
      <c r="Q38" s="347">
        <f t="shared" si="11"/>
        <v>669668.80409999995</v>
      </c>
    </row>
    <row r="39" spans="1:17">
      <c r="A39" s="345" t="s">
        <v>196</v>
      </c>
      <c r="B39" s="345"/>
      <c r="C39" s="347">
        <f>C38</f>
        <v>399451.7</v>
      </c>
      <c r="D39" s="347">
        <f t="shared" ref="D39:I39" si="12">C39+D38</f>
        <v>798903.4</v>
      </c>
      <c r="E39" s="347">
        <f t="shared" si="12"/>
        <v>1198355.1000000001</v>
      </c>
      <c r="F39" s="347">
        <f t="shared" si="12"/>
        <v>1597806.8</v>
      </c>
      <c r="G39" s="347">
        <f t="shared" si="12"/>
        <v>1997258.5</v>
      </c>
      <c r="H39" s="347">
        <f t="shared" si="12"/>
        <v>2396710.2000000002</v>
      </c>
      <c r="I39" s="347">
        <f t="shared" si="12"/>
        <v>2796161.9000000004</v>
      </c>
      <c r="J39" s="330"/>
      <c r="K39" s="347">
        <f>K38</f>
        <v>1260100</v>
      </c>
      <c r="L39" s="347">
        <f t="shared" ref="L39:Q39" si="13">K39+L38</f>
        <v>2394190</v>
      </c>
      <c r="M39" s="347">
        <f t="shared" si="13"/>
        <v>3414871</v>
      </c>
      <c r="N39" s="347">
        <f t="shared" si="13"/>
        <v>4333483.9000000004</v>
      </c>
      <c r="O39" s="347">
        <f t="shared" si="13"/>
        <v>5160235.5100000007</v>
      </c>
      <c r="P39" s="347">
        <f t="shared" si="13"/>
        <v>5904311.9590000007</v>
      </c>
      <c r="Q39" s="347">
        <f t="shared" si="13"/>
        <v>6573980.763100001</v>
      </c>
    </row>
    <row r="40" spans="1:17">
      <c r="A40" s="345" t="s">
        <v>197</v>
      </c>
      <c r="B40" s="345"/>
      <c r="C40" s="347">
        <f t="shared" ref="C40:I40" si="14">C37-C38</f>
        <v>12201548.300000001</v>
      </c>
      <c r="D40" s="347">
        <f t="shared" si="14"/>
        <v>11802096.600000001</v>
      </c>
      <c r="E40" s="347">
        <f t="shared" si="14"/>
        <v>11402644.900000002</v>
      </c>
      <c r="F40" s="347">
        <f t="shared" si="14"/>
        <v>11003193.200000003</v>
      </c>
      <c r="G40" s="347">
        <f t="shared" si="14"/>
        <v>10603741.500000004</v>
      </c>
      <c r="H40" s="347">
        <f t="shared" si="14"/>
        <v>10204289.800000004</v>
      </c>
      <c r="I40" s="347">
        <f t="shared" si="14"/>
        <v>9804838.1000000052</v>
      </c>
      <c r="J40" s="330"/>
      <c r="K40" s="347">
        <f t="shared" ref="K40:Q40" si="15">K37-K38</f>
        <v>11340900</v>
      </c>
      <c r="L40" s="347">
        <f t="shared" si="15"/>
        <v>10206810</v>
      </c>
      <c r="M40" s="347">
        <f t="shared" si="15"/>
        <v>9186129</v>
      </c>
      <c r="N40" s="347">
        <f t="shared" si="15"/>
        <v>8267516.0999999996</v>
      </c>
      <c r="O40" s="347">
        <f t="shared" si="15"/>
        <v>7440764.4899999993</v>
      </c>
      <c r="P40" s="347">
        <f t="shared" si="15"/>
        <v>6696688.0409999993</v>
      </c>
      <c r="Q40" s="347">
        <f t="shared" si="15"/>
        <v>6027019.236899999</v>
      </c>
    </row>
    <row r="41" spans="1:17">
      <c r="A41" s="346" t="s">
        <v>199</v>
      </c>
      <c r="B41" s="346"/>
      <c r="C41" s="347"/>
      <c r="D41" s="347"/>
      <c r="E41" s="347"/>
      <c r="F41" s="347"/>
      <c r="G41" s="347"/>
      <c r="H41" s="347"/>
      <c r="I41" s="347"/>
      <c r="J41" s="330"/>
      <c r="K41" s="347"/>
      <c r="L41" s="347"/>
      <c r="M41" s="347"/>
      <c r="N41" s="347"/>
      <c r="O41" s="347"/>
      <c r="P41" s="347"/>
      <c r="Q41" s="347"/>
    </row>
    <row r="42" spans="1:17">
      <c r="A42" s="345" t="s">
        <v>195</v>
      </c>
      <c r="B42" s="345"/>
      <c r="C42" s="347">
        <f>'1.Project Cost and MOF'!D4</f>
        <v>3644368.64</v>
      </c>
      <c r="D42" s="347">
        <f t="shared" ref="D42:I42" si="16">C45</f>
        <v>3413680.1050880002</v>
      </c>
      <c r="E42" s="347">
        <f t="shared" si="16"/>
        <v>3182991.5701760002</v>
      </c>
      <c r="F42" s="347">
        <f t="shared" si="16"/>
        <v>2952303.0352640003</v>
      </c>
      <c r="G42" s="347">
        <f t="shared" si="16"/>
        <v>2721614.5003520004</v>
      </c>
      <c r="H42" s="347">
        <f t="shared" si="16"/>
        <v>2490925.9654400004</v>
      </c>
      <c r="I42" s="347">
        <f t="shared" si="16"/>
        <v>2260237.4305280005</v>
      </c>
      <c r="J42" s="330"/>
      <c r="K42" s="347">
        <f>C42</f>
        <v>3644368.64</v>
      </c>
      <c r="L42" s="347">
        <f t="shared" ref="L42:Q42" si="17">K45</f>
        <v>3097713.344</v>
      </c>
      <c r="M42" s="347">
        <f t="shared" si="17"/>
        <v>2633056.3424</v>
      </c>
      <c r="N42" s="347">
        <f t="shared" si="17"/>
        <v>2238097.8910400001</v>
      </c>
      <c r="O42" s="347">
        <f t="shared" si="17"/>
        <v>1902383.2073840001</v>
      </c>
      <c r="P42" s="347">
        <f t="shared" si="17"/>
        <v>1617025.7262764</v>
      </c>
      <c r="Q42" s="347">
        <f t="shared" si="17"/>
        <v>1374471.86733494</v>
      </c>
    </row>
    <row r="43" spans="1:17">
      <c r="A43" s="345" t="s">
        <v>17</v>
      </c>
      <c r="B43" s="345"/>
      <c r="C43" s="347">
        <f t="shared" ref="C43:I43" si="18">$C$42*$B$73</f>
        <v>230688.534912</v>
      </c>
      <c r="D43" s="347">
        <f t="shared" si="18"/>
        <v>230688.534912</v>
      </c>
      <c r="E43" s="347">
        <f t="shared" si="18"/>
        <v>230688.534912</v>
      </c>
      <c r="F43" s="347">
        <f t="shared" si="18"/>
        <v>230688.534912</v>
      </c>
      <c r="G43" s="347">
        <f t="shared" si="18"/>
        <v>230688.534912</v>
      </c>
      <c r="H43" s="347">
        <f t="shared" si="18"/>
        <v>230688.534912</v>
      </c>
      <c r="I43" s="347">
        <f t="shared" si="18"/>
        <v>230688.534912</v>
      </c>
      <c r="J43" s="330"/>
      <c r="K43" s="347">
        <f t="shared" ref="K43:Q43" si="19">K42*$C$73</f>
        <v>546655.29599999997</v>
      </c>
      <c r="L43" s="347">
        <f t="shared" si="19"/>
        <v>464657.00160000002</v>
      </c>
      <c r="M43" s="347">
        <f t="shared" si="19"/>
        <v>394958.45136000001</v>
      </c>
      <c r="N43" s="347">
        <f t="shared" si="19"/>
        <v>335714.68365600001</v>
      </c>
      <c r="O43" s="347">
        <f t="shared" si="19"/>
        <v>285357.48110759998</v>
      </c>
      <c r="P43" s="347">
        <f t="shared" si="19"/>
        <v>242553.85894146</v>
      </c>
      <c r="Q43" s="347">
        <f t="shared" si="19"/>
        <v>206170.78010024098</v>
      </c>
    </row>
    <row r="44" spans="1:17">
      <c r="A44" s="345" t="s">
        <v>196</v>
      </c>
      <c r="B44" s="345"/>
      <c r="C44" s="347">
        <f>C43</f>
        <v>230688.534912</v>
      </c>
      <c r="D44" s="347">
        <f t="shared" ref="D44:I44" si="20">C44+D43</f>
        <v>461377.06982400001</v>
      </c>
      <c r="E44" s="347">
        <f t="shared" si="20"/>
        <v>692065.60473600007</v>
      </c>
      <c r="F44" s="347">
        <f t="shared" si="20"/>
        <v>922754.13964800001</v>
      </c>
      <c r="G44" s="347">
        <f t="shared" si="20"/>
        <v>1153442.67456</v>
      </c>
      <c r="H44" s="347">
        <f t="shared" si="20"/>
        <v>1384131.2094719999</v>
      </c>
      <c r="I44" s="347">
        <f t="shared" si="20"/>
        <v>1614819.7443839998</v>
      </c>
      <c r="J44" s="330"/>
      <c r="K44" s="347">
        <f>K43</f>
        <v>546655.29599999997</v>
      </c>
      <c r="L44" s="347">
        <f t="shared" ref="L44:Q44" si="21">K44+L43</f>
        <v>1011312.2975999999</v>
      </c>
      <c r="M44" s="347">
        <f t="shared" si="21"/>
        <v>1406270.74896</v>
      </c>
      <c r="N44" s="347">
        <f t="shared" si="21"/>
        <v>1741985.4326160001</v>
      </c>
      <c r="O44" s="347">
        <f t="shared" si="21"/>
        <v>2027342.9137236001</v>
      </c>
      <c r="P44" s="347">
        <f t="shared" si="21"/>
        <v>2269896.7726650601</v>
      </c>
      <c r="Q44" s="347">
        <f t="shared" si="21"/>
        <v>2476067.552765301</v>
      </c>
    </row>
    <row r="45" spans="1:17">
      <c r="A45" s="345" t="s">
        <v>197</v>
      </c>
      <c r="B45" s="345"/>
      <c r="C45" s="347">
        <f t="shared" ref="C45:I45" si="22">C42-C43</f>
        <v>3413680.1050880002</v>
      </c>
      <c r="D45" s="347">
        <f t="shared" si="22"/>
        <v>3182991.5701760002</v>
      </c>
      <c r="E45" s="347">
        <f t="shared" si="22"/>
        <v>2952303.0352640003</v>
      </c>
      <c r="F45" s="347">
        <f t="shared" si="22"/>
        <v>2721614.5003520004</v>
      </c>
      <c r="G45" s="347">
        <f t="shared" si="22"/>
        <v>2490925.9654400004</v>
      </c>
      <c r="H45" s="347">
        <f t="shared" si="22"/>
        <v>2260237.4305280005</v>
      </c>
      <c r="I45" s="347">
        <f t="shared" si="22"/>
        <v>2029548.8956160005</v>
      </c>
      <c r="J45" s="330"/>
      <c r="K45" s="347">
        <f t="shared" ref="K45:Q45" si="23">K42-K43</f>
        <v>3097713.344</v>
      </c>
      <c r="L45" s="347">
        <f t="shared" si="23"/>
        <v>2633056.3424</v>
      </c>
      <c r="M45" s="347">
        <f t="shared" si="23"/>
        <v>2238097.8910400001</v>
      </c>
      <c r="N45" s="347">
        <f t="shared" si="23"/>
        <v>1902383.2073840001</v>
      </c>
      <c r="O45" s="347">
        <f t="shared" si="23"/>
        <v>1617025.7262764</v>
      </c>
      <c r="P45" s="347">
        <f t="shared" si="23"/>
        <v>1374471.86733494</v>
      </c>
      <c r="Q45" s="347">
        <f t="shared" si="23"/>
        <v>1168301.0872346989</v>
      </c>
    </row>
    <row r="46" spans="1:17">
      <c r="A46" s="346" t="s">
        <v>200</v>
      </c>
      <c r="B46" s="346"/>
      <c r="C46" s="347"/>
      <c r="D46" s="347"/>
      <c r="E46" s="347"/>
      <c r="F46" s="347"/>
      <c r="G46" s="347"/>
      <c r="H46" s="347"/>
      <c r="I46" s="347"/>
      <c r="J46" s="330"/>
      <c r="K46" s="347"/>
      <c r="L46" s="347"/>
      <c r="M46" s="347"/>
      <c r="N46" s="347"/>
      <c r="O46" s="347"/>
      <c r="P46" s="347"/>
      <c r="Q46" s="347"/>
    </row>
    <row r="47" spans="1:17">
      <c r="A47" s="345" t="s">
        <v>195</v>
      </c>
      <c r="B47" s="345"/>
      <c r="C47" s="347">
        <f>'1.Project Cost and MOF'!D5</f>
        <v>0</v>
      </c>
      <c r="D47" s="347">
        <f t="shared" ref="D47:I47" si="24">C50</f>
        <v>0</v>
      </c>
      <c r="E47" s="347">
        <f t="shared" si="24"/>
        <v>0</v>
      </c>
      <c r="F47" s="347">
        <f t="shared" si="24"/>
        <v>0</v>
      </c>
      <c r="G47" s="347">
        <f t="shared" si="24"/>
        <v>0</v>
      </c>
      <c r="H47" s="347">
        <f t="shared" si="24"/>
        <v>0</v>
      </c>
      <c r="I47" s="347">
        <f t="shared" si="24"/>
        <v>0</v>
      </c>
      <c r="J47" s="330"/>
      <c r="K47" s="347">
        <f>C47</f>
        <v>0</v>
      </c>
      <c r="L47" s="347">
        <f t="shared" ref="L47:Q47" si="25">K50</f>
        <v>0</v>
      </c>
      <c r="M47" s="347">
        <f t="shared" si="25"/>
        <v>0</v>
      </c>
      <c r="N47" s="347">
        <f t="shared" si="25"/>
        <v>0</v>
      </c>
      <c r="O47" s="347">
        <f t="shared" si="25"/>
        <v>0</v>
      </c>
      <c r="P47" s="347">
        <f t="shared" si="25"/>
        <v>0</v>
      </c>
      <c r="Q47" s="347">
        <f t="shared" si="25"/>
        <v>0</v>
      </c>
    </row>
    <row r="48" spans="1:17">
      <c r="A48" s="345" t="s">
        <v>17</v>
      </c>
      <c r="B48" s="345"/>
      <c r="C48" s="347">
        <f t="shared" ref="C48:I48" si="26">$C$47*$B$70</f>
        <v>0</v>
      </c>
      <c r="D48" s="347">
        <f t="shared" si="26"/>
        <v>0</v>
      </c>
      <c r="E48" s="347">
        <f t="shared" si="26"/>
        <v>0</v>
      </c>
      <c r="F48" s="347">
        <f t="shared" si="26"/>
        <v>0</v>
      </c>
      <c r="G48" s="347">
        <f t="shared" si="26"/>
        <v>0</v>
      </c>
      <c r="H48" s="347">
        <f t="shared" si="26"/>
        <v>0</v>
      </c>
      <c r="I48" s="347">
        <f t="shared" si="26"/>
        <v>0</v>
      </c>
      <c r="J48" s="330"/>
      <c r="K48" s="347">
        <f t="shared" ref="K48:Q48" si="27">K47*$C$70</f>
        <v>0</v>
      </c>
      <c r="L48" s="347">
        <f t="shared" si="27"/>
        <v>0</v>
      </c>
      <c r="M48" s="347">
        <f t="shared" si="27"/>
        <v>0</v>
      </c>
      <c r="N48" s="347">
        <f t="shared" si="27"/>
        <v>0</v>
      </c>
      <c r="O48" s="347">
        <f t="shared" si="27"/>
        <v>0</v>
      </c>
      <c r="P48" s="347">
        <f t="shared" si="27"/>
        <v>0</v>
      </c>
      <c r="Q48" s="347">
        <f t="shared" si="27"/>
        <v>0</v>
      </c>
    </row>
    <row r="49" spans="1:17">
      <c r="A49" s="345" t="s">
        <v>196</v>
      </c>
      <c r="B49" s="345"/>
      <c r="C49" s="347">
        <f>C48</f>
        <v>0</v>
      </c>
      <c r="D49" s="347">
        <f t="shared" ref="D49:I49" si="28">C49+D48</f>
        <v>0</v>
      </c>
      <c r="E49" s="347">
        <f t="shared" si="28"/>
        <v>0</v>
      </c>
      <c r="F49" s="347">
        <f t="shared" si="28"/>
        <v>0</v>
      </c>
      <c r="G49" s="347">
        <f t="shared" si="28"/>
        <v>0</v>
      </c>
      <c r="H49" s="347">
        <f t="shared" si="28"/>
        <v>0</v>
      </c>
      <c r="I49" s="347">
        <f t="shared" si="28"/>
        <v>0</v>
      </c>
      <c r="J49" s="330"/>
      <c r="K49" s="347">
        <f>K48</f>
        <v>0</v>
      </c>
      <c r="L49" s="347">
        <f t="shared" ref="L49:Q49" si="29">K49+L48</f>
        <v>0</v>
      </c>
      <c r="M49" s="347">
        <f t="shared" si="29"/>
        <v>0</v>
      </c>
      <c r="N49" s="347">
        <f t="shared" si="29"/>
        <v>0</v>
      </c>
      <c r="O49" s="347">
        <f t="shared" si="29"/>
        <v>0</v>
      </c>
      <c r="P49" s="347">
        <f t="shared" si="29"/>
        <v>0</v>
      </c>
      <c r="Q49" s="347">
        <f t="shared" si="29"/>
        <v>0</v>
      </c>
    </row>
    <row r="50" spans="1:17">
      <c r="A50" s="345" t="s">
        <v>197</v>
      </c>
      <c r="B50" s="345"/>
      <c r="C50" s="347">
        <f t="shared" ref="C50:I50" si="30">C47-C48</f>
        <v>0</v>
      </c>
      <c r="D50" s="347">
        <f t="shared" si="30"/>
        <v>0</v>
      </c>
      <c r="E50" s="347">
        <f t="shared" si="30"/>
        <v>0</v>
      </c>
      <c r="F50" s="347">
        <f t="shared" si="30"/>
        <v>0</v>
      </c>
      <c r="G50" s="347">
        <f t="shared" si="30"/>
        <v>0</v>
      </c>
      <c r="H50" s="347">
        <f t="shared" si="30"/>
        <v>0</v>
      </c>
      <c r="I50" s="347">
        <f t="shared" si="30"/>
        <v>0</v>
      </c>
      <c r="J50" s="330"/>
      <c r="K50" s="347">
        <f t="shared" ref="K50:Q50" si="31">K47-K48</f>
        <v>0</v>
      </c>
      <c r="L50" s="347">
        <f t="shared" si="31"/>
        <v>0</v>
      </c>
      <c r="M50" s="347">
        <f t="shared" si="31"/>
        <v>0</v>
      </c>
      <c r="N50" s="347">
        <f t="shared" si="31"/>
        <v>0</v>
      </c>
      <c r="O50" s="347">
        <f t="shared" si="31"/>
        <v>0</v>
      </c>
      <c r="P50" s="347">
        <f t="shared" si="31"/>
        <v>0</v>
      </c>
      <c r="Q50" s="347">
        <f t="shared" si="31"/>
        <v>0</v>
      </c>
    </row>
    <row r="51" spans="1:17">
      <c r="A51" s="345"/>
      <c r="B51" s="345"/>
      <c r="C51" s="347"/>
      <c r="D51" s="347"/>
      <c r="E51" s="347"/>
      <c r="F51" s="347"/>
      <c r="G51" s="347"/>
      <c r="H51" s="347"/>
      <c r="I51" s="347"/>
      <c r="J51" s="330"/>
      <c r="K51" s="347"/>
      <c r="L51" s="347"/>
      <c r="M51" s="347"/>
      <c r="N51" s="347"/>
      <c r="O51" s="347"/>
      <c r="P51" s="347"/>
      <c r="Q51" s="347"/>
    </row>
    <row r="52" spans="1:17">
      <c r="A52" s="346" t="s">
        <v>159</v>
      </c>
      <c r="B52" s="346"/>
      <c r="C52" s="347"/>
      <c r="D52" s="347"/>
      <c r="E52" s="347"/>
      <c r="F52" s="347"/>
      <c r="G52" s="347"/>
      <c r="H52" s="347"/>
      <c r="I52" s="347"/>
      <c r="J52" s="330"/>
      <c r="K52" s="347"/>
      <c r="L52" s="347"/>
      <c r="M52" s="347"/>
      <c r="N52" s="347"/>
      <c r="O52" s="347"/>
      <c r="P52" s="347"/>
      <c r="Q52" s="347"/>
    </row>
    <row r="53" spans="1:17">
      <c r="A53" s="345" t="s">
        <v>195</v>
      </c>
      <c r="B53" s="345"/>
      <c r="C53" s="347">
        <f>'1.Project Cost and MOF'!D7</f>
        <v>0</v>
      </c>
      <c r="D53" s="347">
        <f t="shared" ref="D53:I53" si="32">C56</f>
        <v>0</v>
      </c>
      <c r="E53" s="347">
        <f t="shared" si="32"/>
        <v>0</v>
      </c>
      <c r="F53" s="347">
        <f t="shared" si="32"/>
        <v>0</v>
      </c>
      <c r="G53" s="347">
        <f t="shared" si="32"/>
        <v>0</v>
      </c>
      <c r="H53" s="347">
        <f t="shared" si="32"/>
        <v>0</v>
      </c>
      <c r="I53" s="347">
        <f t="shared" si="32"/>
        <v>0</v>
      </c>
      <c r="J53" s="330"/>
      <c r="K53" s="347">
        <f>C53</f>
        <v>0</v>
      </c>
      <c r="L53" s="347">
        <f t="shared" ref="L53:Q53" si="33">K56</f>
        <v>0</v>
      </c>
      <c r="M53" s="347">
        <f t="shared" si="33"/>
        <v>0</v>
      </c>
      <c r="N53" s="347">
        <f t="shared" si="33"/>
        <v>0</v>
      </c>
      <c r="O53" s="347">
        <f t="shared" si="33"/>
        <v>0</v>
      </c>
      <c r="P53" s="347">
        <f t="shared" si="33"/>
        <v>0</v>
      </c>
      <c r="Q53" s="347">
        <f t="shared" si="33"/>
        <v>0</v>
      </c>
    </row>
    <row r="54" spans="1:17">
      <c r="A54" s="345" t="s">
        <v>17</v>
      </c>
      <c r="B54" s="345"/>
      <c r="C54" s="347">
        <f t="shared" ref="C54:I54" si="34">$C$53*$B$72</f>
        <v>0</v>
      </c>
      <c r="D54" s="347">
        <f t="shared" si="34"/>
        <v>0</v>
      </c>
      <c r="E54" s="347">
        <f t="shared" si="34"/>
        <v>0</v>
      </c>
      <c r="F54" s="347">
        <f t="shared" si="34"/>
        <v>0</v>
      </c>
      <c r="G54" s="347">
        <f t="shared" si="34"/>
        <v>0</v>
      </c>
      <c r="H54" s="347">
        <f t="shared" si="34"/>
        <v>0</v>
      </c>
      <c r="I54" s="347">
        <f t="shared" si="34"/>
        <v>0</v>
      </c>
      <c r="J54" s="330"/>
      <c r="K54" s="347">
        <f t="shared" ref="K54:Q54" si="35">K53*$C$72</f>
        <v>0</v>
      </c>
      <c r="L54" s="347">
        <f t="shared" si="35"/>
        <v>0</v>
      </c>
      <c r="M54" s="347">
        <f t="shared" si="35"/>
        <v>0</v>
      </c>
      <c r="N54" s="347">
        <f t="shared" si="35"/>
        <v>0</v>
      </c>
      <c r="O54" s="347">
        <f t="shared" si="35"/>
        <v>0</v>
      </c>
      <c r="P54" s="347">
        <f t="shared" si="35"/>
        <v>0</v>
      </c>
      <c r="Q54" s="347">
        <f t="shared" si="35"/>
        <v>0</v>
      </c>
    </row>
    <row r="55" spans="1:17">
      <c r="A55" s="345" t="s">
        <v>196</v>
      </c>
      <c r="B55" s="345"/>
      <c r="C55" s="347">
        <f>C54</f>
        <v>0</v>
      </c>
      <c r="D55" s="347">
        <f t="shared" ref="D55:I55" si="36">C55+D54</f>
        <v>0</v>
      </c>
      <c r="E55" s="347">
        <f t="shared" si="36"/>
        <v>0</v>
      </c>
      <c r="F55" s="347">
        <f t="shared" si="36"/>
        <v>0</v>
      </c>
      <c r="G55" s="347">
        <f t="shared" si="36"/>
        <v>0</v>
      </c>
      <c r="H55" s="347">
        <f t="shared" si="36"/>
        <v>0</v>
      </c>
      <c r="I55" s="347">
        <f t="shared" si="36"/>
        <v>0</v>
      </c>
      <c r="J55" s="330"/>
      <c r="K55" s="347">
        <f>K54</f>
        <v>0</v>
      </c>
      <c r="L55" s="347">
        <f t="shared" ref="L55:Q55" si="37">K55+L54</f>
        <v>0</v>
      </c>
      <c r="M55" s="347">
        <f t="shared" si="37"/>
        <v>0</v>
      </c>
      <c r="N55" s="347">
        <f t="shared" si="37"/>
        <v>0</v>
      </c>
      <c r="O55" s="347">
        <f t="shared" si="37"/>
        <v>0</v>
      </c>
      <c r="P55" s="347">
        <f t="shared" si="37"/>
        <v>0</v>
      </c>
      <c r="Q55" s="347">
        <f t="shared" si="37"/>
        <v>0</v>
      </c>
    </row>
    <row r="56" spans="1:17">
      <c r="A56" s="345" t="s">
        <v>197</v>
      </c>
      <c r="B56" s="345"/>
      <c r="C56" s="347">
        <f t="shared" ref="C56:I56" si="38">C53-C54</f>
        <v>0</v>
      </c>
      <c r="D56" s="347">
        <f t="shared" si="38"/>
        <v>0</v>
      </c>
      <c r="E56" s="347">
        <f t="shared" si="38"/>
        <v>0</v>
      </c>
      <c r="F56" s="347">
        <f t="shared" si="38"/>
        <v>0</v>
      </c>
      <c r="G56" s="347">
        <f t="shared" si="38"/>
        <v>0</v>
      </c>
      <c r="H56" s="347">
        <f t="shared" si="38"/>
        <v>0</v>
      </c>
      <c r="I56" s="347">
        <f t="shared" si="38"/>
        <v>0</v>
      </c>
      <c r="J56" s="330"/>
      <c r="K56" s="347">
        <f t="shared" ref="K56:Q56" si="39">K53-K54</f>
        <v>0</v>
      </c>
      <c r="L56" s="347">
        <f t="shared" si="39"/>
        <v>0</v>
      </c>
      <c r="M56" s="347">
        <f t="shared" si="39"/>
        <v>0</v>
      </c>
      <c r="N56" s="347">
        <f t="shared" si="39"/>
        <v>0</v>
      </c>
      <c r="O56" s="347">
        <f t="shared" si="39"/>
        <v>0</v>
      </c>
      <c r="P56" s="347">
        <f t="shared" si="39"/>
        <v>0</v>
      </c>
      <c r="Q56" s="347">
        <f t="shared" si="39"/>
        <v>0</v>
      </c>
    </row>
    <row r="57" spans="1:17">
      <c r="A57" s="348" t="s">
        <v>323</v>
      </c>
      <c r="B57" s="345"/>
      <c r="C57" s="347"/>
      <c r="D57" s="347"/>
      <c r="E57" s="347"/>
      <c r="F57" s="347"/>
      <c r="G57" s="347"/>
      <c r="H57" s="347"/>
      <c r="I57" s="347"/>
      <c r="J57" s="330"/>
      <c r="K57" s="347"/>
      <c r="L57" s="347"/>
      <c r="M57" s="347"/>
      <c r="N57" s="347"/>
      <c r="O57" s="347"/>
      <c r="P57" s="347"/>
      <c r="Q57" s="347"/>
    </row>
    <row r="58" spans="1:17">
      <c r="A58" s="345" t="str">
        <f>A53</f>
        <v>Asset Value</v>
      </c>
      <c r="B58" s="345"/>
      <c r="C58" s="347">
        <f>'1.Project Cost and MOF'!D6</f>
        <v>120000</v>
      </c>
      <c r="D58" s="347">
        <f t="shared" ref="D58:I58" si="40">C61</f>
        <v>108000</v>
      </c>
      <c r="E58" s="347">
        <f t="shared" si="40"/>
        <v>96000</v>
      </c>
      <c r="F58" s="347">
        <f t="shared" si="40"/>
        <v>84000</v>
      </c>
      <c r="G58" s="347">
        <f t="shared" si="40"/>
        <v>72000</v>
      </c>
      <c r="H58" s="347">
        <f t="shared" si="40"/>
        <v>60000</v>
      </c>
      <c r="I58" s="347">
        <f t="shared" si="40"/>
        <v>48000</v>
      </c>
      <c r="J58" s="330"/>
      <c r="K58" s="347">
        <f>C58</f>
        <v>120000</v>
      </c>
      <c r="L58" s="347">
        <f t="shared" ref="L58:Q58" si="41">K61</f>
        <v>72000</v>
      </c>
      <c r="M58" s="347">
        <f t="shared" si="41"/>
        <v>43200</v>
      </c>
      <c r="N58" s="347">
        <f t="shared" si="41"/>
        <v>25920</v>
      </c>
      <c r="O58" s="347">
        <f t="shared" si="41"/>
        <v>15552</v>
      </c>
      <c r="P58" s="347">
        <f t="shared" si="41"/>
        <v>9331.2000000000007</v>
      </c>
      <c r="Q58" s="347">
        <f t="shared" si="41"/>
        <v>5598.72</v>
      </c>
    </row>
    <row r="59" spans="1:17">
      <c r="A59" s="345" t="str">
        <f>A54</f>
        <v>Depreciation</v>
      </c>
      <c r="B59" s="345"/>
      <c r="C59" s="347">
        <f t="shared" ref="C59:I59" si="42">$C$58*$B$71</f>
        <v>12000</v>
      </c>
      <c r="D59" s="347">
        <f t="shared" si="42"/>
        <v>12000</v>
      </c>
      <c r="E59" s="347">
        <f t="shared" si="42"/>
        <v>12000</v>
      </c>
      <c r="F59" s="347">
        <f t="shared" si="42"/>
        <v>12000</v>
      </c>
      <c r="G59" s="347">
        <f t="shared" si="42"/>
        <v>12000</v>
      </c>
      <c r="H59" s="347">
        <f t="shared" si="42"/>
        <v>12000</v>
      </c>
      <c r="I59" s="347">
        <f t="shared" si="42"/>
        <v>12000</v>
      </c>
      <c r="J59" s="330"/>
      <c r="K59" s="347">
        <f t="shared" ref="K59:Q59" si="43">K58*$C$71</f>
        <v>48000</v>
      </c>
      <c r="L59" s="347">
        <f t="shared" si="43"/>
        <v>28800</v>
      </c>
      <c r="M59" s="347">
        <f t="shared" si="43"/>
        <v>17280</v>
      </c>
      <c r="N59" s="347">
        <f t="shared" si="43"/>
        <v>10368</v>
      </c>
      <c r="O59" s="347">
        <f t="shared" si="43"/>
        <v>6220.8</v>
      </c>
      <c r="P59" s="347">
        <f t="shared" si="43"/>
        <v>3732.4800000000005</v>
      </c>
      <c r="Q59" s="347">
        <f t="shared" si="43"/>
        <v>2239.4880000000003</v>
      </c>
    </row>
    <row r="60" spans="1:17">
      <c r="A60" s="345" t="str">
        <f>A55</f>
        <v>Accumulated Depreciation</v>
      </c>
      <c r="B60" s="345"/>
      <c r="C60" s="347">
        <f>C59</f>
        <v>12000</v>
      </c>
      <c r="D60" s="347">
        <f t="shared" ref="D60:I60" si="44">D59+C60</f>
        <v>24000</v>
      </c>
      <c r="E60" s="347">
        <f t="shared" si="44"/>
        <v>36000</v>
      </c>
      <c r="F60" s="347">
        <f t="shared" si="44"/>
        <v>48000</v>
      </c>
      <c r="G60" s="347">
        <f t="shared" si="44"/>
        <v>60000</v>
      </c>
      <c r="H60" s="347">
        <f t="shared" si="44"/>
        <v>72000</v>
      </c>
      <c r="I60" s="347">
        <f t="shared" si="44"/>
        <v>84000</v>
      </c>
      <c r="J60" s="330"/>
      <c r="K60" s="347">
        <f>K59</f>
        <v>48000</v>
      </c>
      <c r="L60" s="347">
        <f t="shared" ref="L60:Q60" si="45">L59+K60</f>
        <v>76800</v>
      </c>
      <c r="M60" s="347">
        <f t="shared" si="45"/>
        <v>94080</v>
      </c>
      <c r="N60" s="347">
        <f t="shared" si="45"/>
        <v>104448</v>
      </c>
      <c r="O60" s="347">
        <f t="shared" si="45"/>
        <v>110668.8</v>
      </c>
      <c r="P60" s="347">
        <f t="shared" si="45"/>
        <v>114401.28</v>
      </c>
      <c r="Q60" s="347">
        <f t="shared" si="45"/>
        <v>116640.768</v>
      </c>
    </row>
    <row r="61" spans="1:17">
      <c r="A61" s="345" t="str">
        <f>A56</f>
        <v>Net Fixed Assets</v>
      </c>
      <c r="B61" s="345"/>
      <c r="C61" s="347">
        <f t="shared" ref="C61:I61" si="46">C58-C59</f>
        <v>108000</v>
      </c>
      <c r="D61" s="347">
        <f t="shared" si="46"/>
        <v>96000</v>
      </c>
      <c r="E61" s="347">
        <f t="shared" si="46"/>
        <v>84000</v>
      </c>
      <c r="F61" s="347">
        <f t="shared" si="46"/>
        <v>72000</v>
      </c>
      <c r="G61" s="347">
        <f t="shared" si="46"/>
        <v>60000</v>
      </c>
      <c r="H61" s="347">
        <f t="shared" si="46"/>
        <v>48000</v>
      </c>
      <c r="I61" s="347">
        <f t="shared" si="46"/>
        <v>36000</v>
      </c>
      <c r="J61" s="330"/>
      <c r="K61" s="347">
        <f t="shared" ref="K61:Q61" si="47">K58-K59</f>
        <v>72000</v>
      </c>
      <c r="L61" s="347">
        <f t="shared" si="47"/>
        <v>43200</v>
      </c>
      <c r="M61" s="347">
        <f t="shared" si="47"/>
        <v>25920</v>
      </c>
      <c r="N61" s="347">
        <f t="shared" si="47"/>
        <v>15552</v>
      </c>
      <c r="O61" s="347">
        <f t="shared" si="47"/>
        <v>9331.2000000000007</v>
      </c>
      <c r="P61" s="347">
        <f t="shared" si="47"/>
        <v>5598.72</v>
      </c>
      <c r="Q61" s="347">
        <f t="shared" si="47"/>
        <v>3359.232</v>
      </c>
    </row>
    <row r="62" spans="1:17">
      <c r="A62" s="346" t="s">
        <v>201</v>
      </c>
      <c r="B62" s="346"/>
      <c r="C62" s="349">
        <f t="shared" ref="C62:I65" si="48">C47+C42+C37+C53+C58</f>
        <v>16365368.640000001</v>
      </c>
      <c r="D62" s="349">
        <f t="shared" si="48"/>
        <v>15723228.405088</v>
      </c>
      <c r="E62" s="349">
        <f t="shared" si="48"/>
        <v>15081088.170176001</v>
      </c>
      <c r="F62" s="349">
        <f t="shared" si="48"/>
        <v>14438947.935264003</v>
      </c>
      <c r="G62" s="349">
        <f t="shared" si="48"/>
        <v>13796807.700352004</v>
      </c>
      <c r="H62" s="349">
        <f t="shared" si="48"/>
        <v>13154667.465440005</v>
      </c>
      <c r="I62" s="349">
        <f t="shared" si="48"/>
        <v>12512527.230528004</v>
      </c>
      <c r="J62" s="330"/>
      <c r="K62" s="349">
        <f t="shared" ref="K62:Q65" si="49">K47+K42+K37+K53+K58</f>
        <v>16365368.640000001</v>
      </c>
      <c r="L62" s="349">
        <f t="shared" si="49"/>
        <v>14510613.344000001</v>
      </c>
      <c r="M62" s="349">
        <f t="shared" si="49"/>
        <v>12883066.342399999</v>
      </c>
      <c r="N62" s="349">
        <f t="shared" si="49"/>
        <v>11450146.891040001</v>
      </c>
      <c r="O62" s="349">
        <f t="shared" si="49"/>
        <v>10185451.307383999</v>
      </c>
      <c r="P62" s="349">
        <f t="shared" si="49"/>
        <v>9067121.416276399</v>
      </c>
      <c r="Q62" s="349">
        <f t="shared" si="49"/>
        <v>8076758.6283349385</v>
      </c>
    </row>
    <row r="63" spans="1:17">
      <c r="A63" s="346" t="s">
        <v>202</v>
      </c>
      <c r="B63" s="346"/>
      <c r="C63" s="349">
        <f t="shared" si="48"/>
        <v>642140.23491200001</v>
      </c>
      <c r="D63" s="349">
        <f t="shared" si="48"/>
        <v>642140.23491200001</v>
      </c>
      <c r="E63" s="349">
        <f t="shared" si="48"/>
        <v>642140.23491200001</v>
      </c>
      <c r="F63" s="349">
        <f t="shared" si="48"/>
        <v>642140.23491200001</v>
      </c>
      <c r="G63" s="349">
        <f t="shared" si="48"/>
        <v>642140.23491200001</v>
      </c>
      <c r="H63" s="349">
        <f t="shared" si="48"/>
        <v>642140.23491200001</v>
      </c>
      <c r="I63" s="349">
        <f t="shared" si="48"/>
        <v>642140.23491200001</v>
      </c>
      <c r="J63" s="330"/>
      <c r="K63" s="349">
        <f t="shared" si="49"/>
        <v>1854755.2960000001</v>
      </c>
      <c r="L63" s="349">
        <f t="shared" si="49"/>
        <v>1627547.0016000001</v>
      </c>
      <c r="M63" s="349">
        <f t="shared" si="49"/>
        <v>1432919.4513600001</v>
      </c>
      <c r="N63" s="349">
        <f t="shared" si="49"/>
        <v>1264695.583656</v>
      </c>
      <c r="O63" s="349">
        <f t="shared" si="49"/>
        <v>1118329.8911075999</v>
      </c>
      <c r="P63" s="349">
        <f t="shared" si="49"/>
        <v>990362.78794146003</v>
      </c>
      <c r="Q63" s="349">
        <f t="shared" si="49"/>
        <v>878079.07220024092</v>
      </c>
    </row>
    <row r="64" spans="1:17">
      <c r="A64" s="346" t="s">
        <v>203</v>
      </c>
      <c r="B64" s="346"/>
      <c r="C64" s="349">
        <f t="shared" si="48"/>
        <v>642140.23491200001</v>
      </c>
      <c r="D64" s="349">
        <f t="shared" si="48"/>
        <v>1284280.469824</v>
      </c>
      <c r="E64" s="349">
        <f t="shared" si="48"/>
        <v>1926420.7047360002</v>
      </c>
      <c r="F64" s="349">
        <f t="shared" si="48"/>
        <v>2568560.9396480001</v>
      </c>
      <c r="G64" s="349">
        <f t="shared" si="48"/>
        <v>3210701.1745600002</v>
      </c>
      <c r="H64" s="349">
        <f t="shared" si="48"/>
        <v>3852841.4094719999</v>
      </c>
      <c r="I64" s="349">
        <f t="shared" si="48"/>
        <v>4494981.6443840005</v>
      </c>
      <c r="J64" s="330"/>
      <c r="K64" s="349">
        <f t="shared" si="49"/>
        <v>1854755.2960000001</v>
      </c>
      <c r="L64" s="349">
        <f t="shared" si="49"/>
        <v>3482302.2976000002</v>
      </c>
      <c r="M64" s="349">
        <f t="shared" si="49"/>
        <v>4915221.7489599995</v>
      </c>
      <c r="N64" s="349">
        <f t="shared" si="49"/>
        <v>6179917.3326160004</v>
      </c>
      <c r="O64" s="349">
        <f t="shared" si="49"/>
        <v>7298247.2237236006</v>
      </c>
      <c r="P64" s="349">
        <f t="shared" si="49"/>
        <v>8288610.0116650611</v>
      </c>
      <c r="Q64" s="349">
        <f t="shared" si="49"/>
        <v>9166689.0838653017</v>
      </c>
    </row>
    <row r="65" spans="1:17">
      <c r="A65" s="346" t="s">
        <v>197</v>
      </c>
      <c r="B65" s="346"/>
      <c r="C65" s="349">
        <f t="shared" si="48"/>
        <v>15723228.405088</v>
      </c>
      <c r="D65" s="349">
        <f t="shared" si="48"/>
        <v>15081088.170176001</v>
      </c>
      <c r="E65" s="349">
        <f t="shared" si="48"/>
        <v>14438947.935264003</v>
      </c>
      <c r="F65" s="349">
        <f t="shared" si="48"/>
        <v>13796807.700352004</v>
      </c>
      <c r="G65" s="349">
        <f t="shared" si="48"/>
        <v>13154667.465440005</v>
      </c>
      <c r="H65" s="349">
        <f t="shared" si="48"/>
        <v>12512527.230528004</v>
      </c>
      <c r="I65" s="349">
        <f t="shared" si="48"/>
        <v>11870386.995616006</v>
      </c>
      <c r="J65" s="330"/>
      <c r="K65" s="349">
        <f t="shared" si="49"/>
        <v>14510613.344000001</v>
      </c>
      <c r="L65" s="349">
        <f t="shared" si="49"/>
        <v>12883066.342399999</v>
      </c>
      <c r="M65" s="349">
        <f t="shared" si="49"/>
        <v>11450146.891040001</v>
      </c>
      <c r="N65" s="349">
        <f t="shared" si="49"/>
        <v>10185451.307383999</v>
      </c>
      <c r="O65" s="349">
        <f t="shared" si="49"/>
        <v>9067121.416276399</v>
      </c>
      <c r="P65" s="349">
        <f t="shared" si="49"/>
        <v>8076758.6283349385</v>
      </c>
      <c r="Q65" s="349">
        <f t="shared" si="49"/>
        <v>7198679.556134698</v>
      </c>
    </row>
    <row r="66" spans="1:17" ht="48.75">
      <c r="A66" s="350" t="s">
        <v>204</v>
      </c>
      <c r="B66" s="351" t="s">
        <v>673</v>
      </c>
      <c r="C66" s="351" t="s">
        <v>674</v>
      </c>
      <c r="D66" s="338"/>
      <c r="E66" s="338"/>
      <c r="F66" s="338"/>
      <c r="G66" s="338"/>
      <c r="H66" s="338"/>
      <c r="I66" s="338"/>
      <c r="J66" s="338"/>
      <c r="K66" s="329"/>
      <c r="L66" s="329"/>
      <c r="M66" s="329"/>
      <c r="N66" s="329"/>
      <c r="O66" s="329"/>
      <c r="P66" s="329"/>
      <c r="Q66" s="329"/>
    </row>
    <row r="67" spans="1:17" ht="48.75">
      <c r="A67" s="351" t="s">
        <v>205</v>
      </c>
      <c r="B67" s="352" t="s">
        <v>206</v>
      </c>
      <c r="C67" s="353" t="s">
        <v>207</v>
      </c>
      <c r="D67" s="338"/>
      <c r="E67" s="338"/>
      <c r="F67" s="338"/>
      <c r="G67" s="338"/>
      <c r="H67" s="338"/>
      <c r="I67" s="338"/>
      <c r="J67" s="338"/>
      <c r="K67" s="329"/>
      <c r="L67" s="329"/>
      <c r="M67" s="329"/>
      <c r="N67" s="329"/>
      <c r="O67" s="329"/>
      <c r="P67" s="329"/>
      <c r="Q67" s="329"/>
    </row>
    <row r="68" spans="1:17">
      <c r="A68" s="351" t="s">
        <v>149</v>
      </c>
      <c r="B68" s="354">
        <v>0</v>
      </c>
      <c r="C68" s="354">
        <v>0</v>
      </c>
      <c r="D68" s="338"/>
      <c r="E68" s="338"/>
      <c r="F68" s="338"/>
      <c r="G68" s="338"/>
      <c r="H68" s="338"/>
      <c r="I68" s="338"/>
      <c r="J68" s="338"/>
      <c r="K68" s="329"/>
      <c r="L68" s="329"/>
      <c r="M68" s="329"/>
      <c r="N68" s="329"/>
      <c r="O68" s="329"/>
      <c r="P68" s="329"/>
      <c r="Q68" s="329"/>
    </row>
    <row r="69" spans="1:17">
      <c r="A69" s="355" t="s">
        <v>198</v>
      </c>
      <c r="B69" s="354">
        <v>3.1699999999999999E-2</v>
      </c>
      <c r="C69" s="354">
        <v>0.1</v>
      </c>
      <c r="D69" s="356"/>
      <c r="E69" s="338"/>
      <c r="F69" s="338"/>
      <c r="G69" s="338"/>
      <c r="H69" s="338"/>
      <c r="I69" s="338"/>
      <c r="J69" s="338"/>
      <c r="K69" s="329"/>
      <c r="L69" s="329"/>
      <c r="M69" s="329"/>
      <c r="N69" s="329"/>
      <c r="O69" s="329"/>
      <c r="P69" s="329"/>
      <c r="Q69" s="329"/>
    </row>
    <row r="70" spans="1:17" ht="24.75">
      <c r="A70" s="355" t="s">
        <v>200</v>
      </c>
      <c r="B70" s="357">
        <v>0.1</v>
      </c>
      <c r="C70" s="354">
        <v>0.1</v>
      </c>
      <c r="D70" s="338"/>
      <c r="E70" s="338"/>
      <c r="F70" s="338"/>
      <c r="G70" s="338"/>
      <c r="H70" s="338"/>
      <c r="I70" s="338"/>
      <c r="J70" s="338"/>
      <c r="K70" s="329"/>
      <c r="L70" s="329"/>
      <c r="M70" s="329"/>
      <c r="N70" s="329"/>
      <c r="O70" s="329"/>
      <c r="P70" s="329"/>
      <c r="Q70" s="329"/>
    </row>
    <row r="71" spans="1:17">
      <c r="A71" s="338" t="s">
        <v>208</v>
      </c>
      <c r="B71" s="357">
        <v>0.1</v>
      </c>
      <c r="C71" s="358">
        <v>0.4</v>
      </c>
      <c r="D71" s="338"/>
      <c r="E71" s="338"/>
      <c r="F71" s="338"/>
      <c r="G71" s="338"/>
      <c r="H71" s="338"/>
      <c r="I71" s="338"/>
      <c r="J71" s="338"/>
      <c r="K71" s="329"/>
      <c r="L71" s="329"/>
      <c r="M71" s="329"/>
      <c r="N71" s="329"/>
      <c r="O71" s="329"/>
      <c r="P71" s="329"/>
      <c r="Q71" s="329"/>
    </row>
    <row r="72" spans="1:17">
      <c r="A72" s="338" t="s">
        <v>273</v>
      </c>
      <c r="B72" s="357">
        <v>0.1188</v>
      </c>
      <c r="C72" s="358">
        <v>0.15</v>
      </c>
      <c r="D72" s="338"/>
      <c r="E72" s="338"/>
      <c r="F72" s="338"/>
      <c r="G72" s="338"/>
      <c r="H72" s="338"/>
      <c r="I72" s="338"/>
      <c r="J72" s="338"/>
      <c r="K72" s="329"/>
      <c r="L72" s="329"/>
      <c r="M72" s="329"/>
      <c r="N72" s="329"/>
      <c r="O72" s="329"/>
      <c r="P72" s="329"/>
      <c r="Q72" s="329"/>
    </row>
    <row r="73" spans="1:17" ht="24.75">
      <c r="A73" s="355" t="s">
        <v>209</v>
      </c>
      <c r="B73" s="357">
        <v>6.3299999999999995E-2</v>
      </c>
      <c r="C73" s="358">
        <v>0.15</v>
      </c>
      <c r="D73" s="338"/>
      <c r="E73" s="338"/>
      <c r="F73" s="338"/>
      <c r="G73" s="338"/>
      <c r="H73" s="338"/>
      <c r="I73" s="338"/>
      <c r="J73" s="338"/>
      <c r="K73" s="329"/>
      <c r="L73" s="329"/>
      <c r="M73" s="329"/>
      <c r="N73" s="329"/>
      <c r="O73" s="329"/>
      <c r="P73" s="329"/>
      <c r="Q73" s="329"/>
    </row>
    <row r="74" spans="1:17" ht="48.75">
      <c r="A74" s="351" t="s">
        <v>204</v>
      </c>
      <c r="B74" s="354"/>
      <c r="C74" s="356"/>
      <c r="D74" s="338"/>
      <c r="E74" s="338"/>
      <c r="F74" s="338"/>
      <c r="G74" s="338"/>
      <c r="H74" s="338"/>
      <c r="I74" s="338"/>
      <c r="J74" s="338"/>
      <c r="K74" s="329"/>
      <c r="L74" s="329"/>
      <c r="M74" s="329"/>
      <c r="N74" s="329"/>
      <c r="O74" s="329"/>
      <c r="P74" s="329"/>
      <c r="Q74" s="329"/>
    </row>
    <row r="75" spans="1:17" ht="24.75">
      <c r="A75" s="355" t="s">
        <v>210</v>
      </c>
      <c r="B75" s="356">
        <v>0.2</v>
      </c>
      <c r="C75" s="356">
        <v>0.2</v>
      </c>
      <c r="D75" s="338"/>
      <c r="E75" s="338"/>
      <c r="F75" s="338"/>
      <c r="G75" s="338"/>
      <c r="H75" s="338"/>
      <c r="I75" s="338"/>
      <c r="J75" s="338"/>
      <c r="K75" s="329"/>
      <c r="L75" s="329"/>
      <c r="M75" s="329"/>
      <c r="N75" s="329"/>
      <c r="O75" s="329"/>
      <c r="P75" s="329"/>
      <c r="Q75" s="329"/>
    </row>
    <row r="76" spans="1:17" s="22" customFormat="1">
      <c r="A76" s="435" t="s">
        <v>543</v>
      </c>
      <c r="B76" s="435"/>
      <c r="C76" s="435"/>
      <c r="D76" s="435"/>
      <c r="E76" s="435"/>
      <c r="F76" s="435"/>
      <c r="G76" s="435"/>
      <c r="H76" s="435"/>
      <c r="I76" s="435"/>
      <c r="J76" s="435"/>
      <c r="K76" s="359"/>
      <c r="L76" s="359"/>
      <c r="M76" s="359"/>
      <c r="N76" s="359"/>
      <c r="O76" s="359"/>
      <c r="P76" s="359"/>
      <c r="Q76" s="359"/>
    </row>
    <row r="77" spans="1:17" s="22" customFormat="1">
      <c r="A77" s="360"/>
      <c r="B77" s="360"/>
      <c r="C77" s="359"/>
      <c r="D77" s="359"/>
      <c r="E77" s="359"/>
      <c r="F77" s="359"/>
      <c r="G77" s="359"/>
      <c r="H77" s="359"/>
      <c r="I77" s="359"/>
      <c r="J77" s="359"/>
      <c r="K77" s="359"/>
      <c r="L77" s="359"/>
      <c r="M77" s="359"/>
      <c r="N77" s="359"/>
      <c r="O77" s="359"/>
      <c r="P77" s="359"/>
      <c r="Q77" s="359"/>
    </row>
    <row r="78" spans="1:17" s="22" customFormat="1">
      <c r="A78" s="361" t="s">
        <v>0</v>
      </c>
      <c r="B78" s="362" t="s">
        <v>333</v>
      </c>
      <c r="C78" s="363" t="s">
        <v>2</v>
      </c>
      <c r="D78" s="363" t="s">
        <v>3</v>
      </c>
      <c r="E78" s="363" t="s">
        <v>4</v>
      </c>
      <c r="F78" s="363" t="s">
        <v>5</v>
      </c>
      <c r="G78" s="363" t="s">
        <v>6</v>
      </c>
      <c r="H78" s="363" t="s">
        <v>169</v>
      </c>
      <c r="I78" s="363" t="s">
        <v>168</v>
      </c>
      <c r="J78" s="364"/>
      <c r="K78" s="364"/>
      <c r="L78" s="364"/>
      <c r="M78" s="359"/>
      <c r="N78" s="359"/>
      <c r="O78" s="359"/>
      <c r="P78" s="359"/>
      <c r="Q78" s="359"/>
    </row>
    <row r="79" spans="1:17" s="22" customFormat="1">
      <c r="A79" s="365" t="s">
        <v>251</v>
      </c>
      <c r="B79" s="366">
        <v>5</v>
      </c>
      <c r="C79" s="367">
        <f>'1.Project Cost and MOF'!$D$8/5</f>
        <v>16000</v>
      </c>
      <c r="D79" s="367">
        <f>'1.Project Cost and MOF'!$D$8/5</f>
        <v>16000</v>
      </c>
      <c r="E79" s="367">
        <f>'1.Project Cost and MOF'!$D$8/5</f>
        <v>16000</v>
      </c>
      <c r="F79" s="367">
        <f>'1.Project Cost and MOF'!$D$8/5</f>
        <v>16000</v>
      </c>
      <c r="G79" s="367">
        <f>'1.Project Cost and MOF'!$D$8/5</f>
        <v>16000</v>
      </c>
      <c r="H79" s="367">
        <v>0</v>
      </c>
      <c r="I79" s="367">
        <v>0</v>
      </c>
      <c r="J79" s="364"/>
      <c r="K79" s="364"/>
      <c r="L79" s="364"/>
      <c r="M79" s="359"/>
      <c r="N79" s="359"/>
      <c r="O79" s="359"/>
      <c r="P79" s="359"/>
      <c r="Q79" s="359"/>
    </row>
    <row r="80" spans="1:17" s="22" customFormat="1">
      <c r="A80" s="368" t="s">
        <v>334</v>
      </c>
      <c r="B80" s="369"/>
      <c r="C80" s="349">
        <f t="shared" ref="C80:I80" si="50">SUM(C78:C79)</f>
        <v>16000</v>
      </c>
      <c r="D80" s="349">
        <f t="shared" si="50"/>
        <v>16000</v>
      </c>
      <c r="E80" s="349">
        <f t="shared" si="50"/>
        <v>16000</v>
      </c>
      <c r="F80" s="349">
        <f t="shared" si="50"/>
        <v>16000</v>
      </c>
      <c r="G80" s="349">
        <f t="shared" si="50"/>
        <v>16000</v>
      </c>
      <c r="H80" s="349">
        <f t="shared" si="50"/>
        <v>0</v>
      </c>
      <c r="I80" s="349">
        <f t="shared" si="50"/>
        <v>0</v>
      </c>
      <c r="J80" s="370"/>
      <c r="K80" s="370"/>
      <c r="L80" s="370"/>
      <c r="M80" s="359"/>
      <c r="N80" s="359"/>
      <c r="O80" s="359"/>
      <c r="P80" s="359"/>
      <c r="Q80" s="359"/>
    </row>
    <row r="81" spans="1:17">
      <c r="A81" s="436" t="s">
        <v>544</v>
      </c>
      <c r="B81" s="436"/>
      <c r="C81" s="436"/>
      <c r="D81" s="436"/>
      <c r="E81" s="436"/>
      <c r="F81" s="436"/>
      <c r="G81" s="436"/>
      <c r="H81" s="436"/>
      <c r="I81" s="371"/>
      <c r="J81" s="371"/>
      <c r="K81" s="371"/>
      <c r="L81" s="329"/>
      <c r="M81" s="329"/>
      <c r="N81" s="329"/>
      <c r="O81" s="329"/>
      <c r="P81" s="329"/>
      <c r="Q81" s="329"/>
    </row>
    <row r="82" spans="1:17">
      <c r="A82" s="360"/>
      <c r="B82" s="359"/>
      <c r="C82" s="359"/>
      <c r="D82" s="359"/>
      <c r="E82" s="359"/>
      <c r="F82" s="359"/>
      <c r="G82" s="359"/>
      <c r="H82" s="359"/>
      <c r="I82" s="359"/>
      <c r="J82" s="359"/>
      <c r="K82" s="359"/>
      <c r="L82" s="329"/>
      <c r="M82" s="329"/>
      <c r="N82" s="329"/>
      <c r="O82" s="329"/>
      <c r="P82" s="329"/>
      <c r="Q82" s="329"/>
    </row>
    <row r="83" spans="1:17">
      <c r="A83" s="327" t="s">
        <v>0</v>
      </c>
      <c r="B83" s="328" t="s">
        <v>2</v>
      </c>
      <c r="C83" s="328" t="s">
        <v>3</v>
      </c>
      <c r="D83" s="328" t="s">
        <v>4</v>
      </c>
      <c r="E83" s="328" t="s">
        <v>5</v>
      </c>
      <c r="F83" s="328" t="s">
        <v>6</v>
      </c>
      <c r="G83" s="328" t="s">
        <v>169</v>
      </c>
      <c r="H83" s="328" t="s">
        <v>168</v>
      </c>
      <c r="I83" s="372"/>
      <c r="J83" s="372"/>
      <c r="K83" s="372"/>
      <c r="L83" s="329"/>
      <c r="M83" s="329"/>
      <c r="N83" s="329"/>
      <c r="O83" s="329"/>
      <c r="P83" s="329"/>
      <c r="Q83" s="329"/>
    </row>
    <row r="84" spans="1:17">
      <c r="A84" s="373" t="s">
        <v>223</v>
      </c>
      <c r="B84" s="374">
        <f>'6.Cons Profit &amp; Loss'!B49</f>
        <v>1728699.2535881721</v>
      </c>
      <c r="C84" s="374">
        <f>'6.Cons Profit &amp; Loss'!C49</f>
        <v>2336871.8944863528</v>
      </c>
      <c r="D84" s="374">
        <f>'6.Cons Profit &amp; Loss'!D49</f>
        <v>3019957.3654621984</v>
      </c>
      <c r="E84" s="374">
        <f>'6.Cons Profit &amp; Loss'!E49</f>
        <v>3764463.9042457677</v>
      </c>
      <c r="F84" s="374">
        <f>'6.Cons Profit &amp; Loss'!F49</f>
        <v>4575249.7388876108</v>
      </c>
      <c r="G84" s="374">
        <f>'6.Cons Profit &amp; Loss'!G49</f>
        <v>5387819.8538165567</v>
      </c>
      <c r="H84" s="374">
        <f>'6.Cons Profit &amp; Loss'!H49</f>
        <v>6253003.137029794</v>
      </c>
      <c r="I84" s="375"/>
      <c r="J84" s="375"/>
      <c r="K84" s="375"/>
      <c r="L84" s="329"/>
      <c r="M84" s="329"/>
      <c r="N84" s="329"/>
      <c r="O84" s="329"/>
      <c r="P84" s="329"/>
      <c r="Q84" s="329"/>
    </row>
    <row r="85" spans="1:17">
      <c r="A85" s="373" t="s">
        <v>224</v>
      </c>
      <c r="B85" s="374">
        <f>'6.Cons Profit &amp; Loss'!B42</f>
        <v>642140.23491200001</v>
      </c>
      <c r="C85" s="374">
        <f>'6.Cons Profit &amp; Loss'!C42</f>
        <v>642140.23491200001</v>
      </c>
      <c r="D85" s="374">
        <f>'6.Cons Profit &amp; Loss'!D42</f>
        <v>642140.23491200001</v>
      </c>
      <c r="E85" s="374">
        <f>'6.Cons Profit &amp; Loss'!E42</f>
        <v>642140.23491200001</v>
      </c>
      <c r="F85" s="374">
        <f>'6.Cons Profit &amp; Loss'!F42</f>
        <v>642140.23491200001</v>
      </c>
      <c r="G85" s="374">
        <f>'6.Cons Profit &amp; Loss'!G42</f>
        <v>642140.23491200001</v>
      </c>
      <c r="H85" s="374">
        <f>'6.Cons Profit &amp; Loss'!H42</f>
        <v>642140.23491200001</v>
      </c>
      <c r="I85" s="375"/>
      <c r="J85" s="375"/>
      <c r="K85" s="375"/>
      <c r="L85" s="329"/>
      <c r="M85" s="329"/>
      <c r="N85" s="329"/>
      <c r="O85" s="329"/>
      <c r="P85" s="329"/>
      <c r="Q85" s="329"/>
    </row>
    <row r="86" spans="1:17">
      <c r="A86" s="373" t="s">
        <v>225</v>
      </c>
      <c r="B86" s="374">
        <f>'3.Other Exp &amp; Taxes'!K63</f>
        <v>1854755.2960000001</v>
      </c>
      <c r="C86" s="374">
        <f>'3.Other Exp &amp; Taxes'!L63</f>
        <v>1627547.0016000001</v>
      </c>
      <c r="D86" s="374">
        <f>'3.Other Exp &amp; Taxes'!M63</f>
        <v>1432919.4513600001</v>
      </c>
      <c r="E86" s="374">
        <f>'3.Other Exp &amp; Taxes'!N63</f>
        <v>1264695.583656</v>
      </c>
      <c r="F86" s="374">
        <f>'3.Other Exp &amp; Taxes'!O63</f>
        <v>1118329.8911075999</v>
      </c>
      <c r="G86" s="374">
        <f>'3.Other Exp &amp; Taxes'!P63</f>
        <v>990362.78794146003</v>
      </c>
      <c r="H86" s="374">
        <f>'3.Other Exp &amp; Taxes'!Q63</f>
        <v>878079.07220024092</v>
      </c>
      <c r="I86" s="375"/>
      <c r="J86" s="375"/>
      <c r="K86" s="375"/>
      <c r="L86" s="329"/>
      <c r="M86" s="329"/>
      <c r="N86" s="329"/>
      <c r="O86" s="329"/>
      <c r="P86" s="329"/>
      <c r="Q86" s="329"/>
    </row>
    <row r="87" spans="1:17">
      <c r="A87" s="373" t="s">
        <v>286</v>
      </c>
      <c r="B87" s="374">
        <f t="shared" ref="B87:H87" si="51">B84+B85-B86</f>
        <v>516084.19250017218</v>
      </c>
      <c r="C87" s="374">
        <f t="shared" si="51"/>
        <v>1351465.1277983529</v>
      </c>
      <c r="D87" s="374">
        <f t="shared" si="51"/>
        <v>2229178.1490141982</v>
      </c>
      <c r="E87" s="374">
        <f t="shared" si="51"/>
        <v>3141908.5555017674</v>
      </c>
      <c r="F87" s="374">
        <f t="shared" si="51"/>
        <v>4099060.0826920103</v>
      </c>
      <c r="G87" s="374">
        <f t="shared" si="51"/>
        <v>5039597.3007870968</v>
      </c>
      <c r="H87" s="374">
        <f t="shared" si="51"/>
        <v>6017064.2997415531</v>
      </c>
      <c r="I87" s="375"/>
      <c r="J87" s="375"/>
      <c r="K87" s="375"/>
      <c r="L87" s="329"/>
      <c r="M87" s="329"/>
      <c r="N87" s="329"/>
      <c r="O87" s="329"/>
      <c r="P87" s="329"/>
      <c r="Q87" s="329"/>
    </row>
    <row r="88" spans="1:17">
      <c r="A88" s="376" t="s">
        <v>226</v>
      </c>
      <c r="B88" s="377">
        <f>IF(B87&gt;0,B87*$B$91,"0")</f>
        <v>134181.89005004478</v>
      </c>
      <c r="C88" s="377">
        <f>IF(C87&gt;0,C87*$B$91,"0")</f>
        <v>351380.93322757178</v>
      </c>
      <c r="D88" s="377">
        <f t="shared" ref="D88:H88" si="52">IF(D87&gt;0,D87*$B$91,"0")</f>
        <v>579586.31874369155</v>
      </c>
      <c r="E88" s="377">
        <f t="shared" si="52"/>
        <v>816896.22443045955</v>
      </c>
      <c r="F88" s="377">
        <f t="shared" si="52"/>
        <v>1065755.6214999228</v>
      </c>
      <c r="G88" s="377">
        <f t="shared" si="52"/>
        <v>1310295.2982046453</v>
      </c>
      <c r="H88" s="377">
        <f t="shared" si="52"/>
        <v>1564436.7179328038</v>
      </c>
      <c r="I88" s="375"/>
      <c r="J88" s="375"/>
      <c r="K88" s="375"/>
      <c r="L88" s="329"/>
      <c r="M88" s="329"/>
      <c r="N88" s="329"/>
      <c r="O88" s="329"/>
      <c r="P88" s="329"/>
      <c r="Q88" s="329"/>
    </row>
    <row r="89" spans="1:17">
      <c r="A89" s="378"/>
      <c r="B89" s="359"/>
      <c r="C89" s="359"/>
      <c r="D89" s="359"/>
      <c r="E89" s="359"/>
      <c r="F89" s="359"/>
      <c r="G89" s="359"/>
      <c r="H89" s="359"/>
      <c r="I89" s="359"/>
      <c r="J89" s="359"/>
      <c r="K89" s="359"/>
      <c r="L89" s="329"/>
      <c r="M89" s="329"/>
      <c r="N89" s="329"/>
      <c r="O89" s="329"/>
      <c r="P89" s="329"/>
      <c r="Q89" s="329"/>
    </row>
    <row r="90" spans="1:17">
      <c r="A90" s="378"/>
      <c r="B90" s="364"/>
      <c r="C90" s="364"/>
      <c r="D90" s="364"/>
      <c r="E90" s="364"/>
      <c r="F90" s="364"/>
      <c r="G90" s="364"/>
      <c r="H90" s="364"/>
      <c r="I90" s="364"/>
      <c r="J90" s="364"/>
      <c r="K90" s="364"/>
      <c r="L90" s="329"/>
      <c r="M90" s="329"/>
      <c r="N90" s="329"/>
      <c r="O90" s="329"/>
      <c r="P90" s="329"/>
      <c r="Q90" s="329"/>
    </row>
    <row r="91" spans="1:17">
      <c r="A91" s="379" t="s">
        <v>378</v>
      </c>
      <c r="B91" s="380">
        <v>0.26</v>
      </c>
      <c r="C91" s="364"/>
      <c r="D91" s="364"/>
      <c r="E91" s="364"/>
      <c r="F91" s="364"/>
      <c r="G91" s="364"/>
      <c r="H91" s="364"/>
      <c r="I91" s="364"/>
      <c r="J91" s="364"/>
      <c r="K91" s="364"/>
      <c r="L91" s="329"/>
      <c r="M91" s="329"/>
      <c r="N91" s="329"/>
      <c r="O91" s="329"/>
      <c r="P91" s="329"/>
      <c r="Q91" s="329"/>
    </row>
    <row r="92" spans="1:17">
      <c r="A92" s="359"/>
      <c r="B92" s="359"/>
      <c r="C92" s="359"/>
      <c r="D92" s="359"/>
      <c r="E92" s="359"/>
      <c r="F92" s="359"/>
      <c r="G92" s="359"/>
      <c r="H92" s="359"/>
      <c r="I92" s="359"/>
      <c r="J92" s="359"/>
      <c r="K92" s="359"/>
      <c r="L92" s="329"/>
      <c r="M92" s="329"/>
      <c r="N92" s="329"/>
      <c r="O92" s="329"/>
      <c r="P92" s="329"/>
      <c r="Q92" s="329"/>
    </row>
    <row r="93" spans="1:17" ht="29.1" customHeight="1">
      <c r="A93" s="437" t="s">
        <v>409</v>
      </c>
      <c r="B93" s="437"/>
      <c r="C93" s="437"/>
      <c r="D93" s="437"/>
      <c r="E93" s="437"/>
      <c r="F93" s="437"/>
      <c r="G93" s="437"/>
      <c r="H93" s="437"/>
      <c r="I93" s="381"/>
      <c r="J93" s="381"/>
      <c r="K93" s="381"/>
      <c r="L93" s="329"/>
      <c r="M93" s="329"/>
      <c r="N93" s="329"/>
      <c r="O93" s="329"/>
      <c r="P93" s="329"/>
      <c r="Q93" s="329"/>
    </row>
  </sheetData>
  <mergeCells count="8">
    <mergeCell ref="A76:J76"/>
    <mergeCell ref="A81:H81"/>
    <mergeCell ref="A93:H93"/>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CE4C-050F-4D91-8B6A-45C47C7AE725}">
  <sheetPr codeName="Sheet5"/>
  <dimension ref="B58:M80"/>
  <sheetViews>
    <sheetView topLeftCell="A55" workbookViewId="0">
      <selection activeCell="F56" sqref="F56"/>
    </sheetView>
  </sheetViews>
  <sheetFormatPr defaultRowHeight="15"/>
  <cols>
    <col min="3" max="3" width="43.85546875" bestFit="1" customWidth="1"/>
    <col min="5" max="6" width="14.140625" bestFit="1" customWidth="1"/>
    <col min="7" max="7" width="11.42578125" bestFit="1" customWidth="1"/>
    <col min="11" max="11" width="6.85546875" bestFit="1" customWidth="1"/>
    <col min="12" max="12" width="50.5703125" bestFit="1" customWidth="1"/>
    <col min="13" max="13" width="29.85546875" bestFit="1" customWidth="1"/>
  </cols>
  <sheetData>
    <row r="58" spans="2:13" ht="15.75" thickBot="1">
      <c r="B58" s="202" t="s">
        <v>146</v>
      </c>
      <c r="C58" s="202" t="s">
        <v>0</v>
      </c>
      <c r="D58" s="202" t="s">
        <v>133</v>
      </c>
      <c r="E58" s="202" t="s">
        <v>711</v>
      </c>
      <c r="F58" s="202" t="s">
        <v>712</v>
      </c>
      <c r="G58" s="202" t="s">
        <v>721</v>
      </c>
    </row>
    <row r="59" spans="2:13" ht="15.75" thickBot="1">
      <c r="B59" s="9" t="s">
        <v>173</v>
      </c>
      <c r="C59" s="9" t="s">
        <v>713</v>
      </c>
      <c r="D59" s="9"/>
      <c r="E59" s="9"/>
      <c r="F59" s="9"/>
      <c r="G59" s="9"/>
      <c r="K59" s="305" t="s">
        <v>146</v>
      </c>
      <c r="L59" s="306" t="s">
        <v>0</v>
      </c>
      <c r="M59" s="306" t="s">
        <v>730</v>
      </c>
    </row>
    <row r="60" spans="2:13" ht="15.75" thickBot="1">
      <c r="B60" s="9">
        <v>1</v>
      </c>
      <c r="C60" s="9">
        <f>'2.Capex Details'!C24</f>
        <v>0</v>
      </c>
      <c r="D60" s="9">
        <v>1</v>
      </c>
      <c r="E60" s="20">
        <f>'2.Capex Details'!G24</f>
        <v>0</v>
      </c>
      <c r="F60" s="20">
        <f>E60</f>
        <v>0</v>
      </c>
      <c r="G60" s="287">
        <f>F62/$F$73</f>
        <v>0</v>
      </c>
      <c r="K60" s="310" t="s">
        <v>173</v>
      </c>
      <c r="L60" s="311" t="s">
        <v>713</v>
      </c>
      <c r="M60" s="307"/>
    </row>
    <row r="61" spans="2:13" ht="15.75" thickBot="1">
      <c r="B61" s="9">
        <v>2</v>
      </c>
      <c r="C61" s="9">
        <f>'2.Capex Details'!C25</f>
        <v>0</v>
      </c>
      <c r="D61" s="9"/>
      <c r="E61" s="20">
        <f>'2.Capex Details'!G25</f>
        <v>0</v>
      </c>
      <c r="F61" s="20">
        <f>E61</f>
        <v>0</v>
      </c>
      <c r="G61" s="287"/>
      <c r="K61" s="310"/>
      <c r="L61" s="311"/>
      <c r="M61" s="307"/>
    </row>
    <row r="62" spans="2:13" ht="15.75" thickBot="1">
      <c r="B62" s="441" t="s">
        <v>171</v>
      </c>
      <c r="C62" s="441"/>
      <c r="D62" s="441"/>
      <c r="E62" s="441"/>
      <c r="F62" s="20">
        <f>SUM(F60:F61)</f>
        <v>0</v>
      </c>
      <c r="G62" s="287"/>
      <c r="K62" s="308">
        <v>1</v>
      </c>
      <c r="L62" s="307"/>
      <c r="M62" s="309"/>
    </row>
    <row r="63" spans="2:13" ht="15.75" thickBot="1">
      <c r="B63" s="9" t="s">
        <v>714</v>
      </c>
      <c r="C63" s="9" t="s">
        <v>715</v>
      </c>
      <c r="D63" s="9"/>
      <c r="E63" s="9"/>
      <c r="F63" s="9"/>
      <c r="G63" s="285"/>
      <c r="K63" s="319" t="str">
        <f>B63</f>
        <v xml:space="preserve">B </v>
      </c>
      <c r="L63" s="320" t="str">
        <f>C63</f>
        <v>Post Harvest</v>
      </c>
      <c r="M63" s="309"/>
    </row>
    <row r="64" spans="2:13" ht="15.75" thickBot="1">
      <c r="B64" s="9">
        <v>1</v>
      </c>
      <c r="C64" s="9" t="s">
        <v>732</v>
      </c>
      <c r="D64" s="9">
        <v>1</v>
      </c>
      <c r="E64" s="20">
        <f>'2.Capex Details'!G6</f>
        <v>11521000</v>
      </c>
      <c r="F64" s="20">
        <f>D64*E64</f>
        <v>11521000</v>
      </c>
      <c r="G64" s="443">
        <f>F67/$F$73</f>
        <v>0.98783852132608685</v>
      </c>
      <c r="K64" s="308">
        <v>1</v>
      </c>
      <c r="L64" s="307" t="str">
        <f t="shared" ref="L64:L66" si="0">C64</f>
        <v>Construction of Warehouse</v>
      </c>
      <c r="M64" s="309" t="s">
        <v>731</v>
      </c>
    </row>
    <row r="65" spans="2:13" ht="15.75" thickBot="1">
      <c r="B65" s="9">
        <v>2</v>
      </c>
      <c r="C65" s="9" t="str">
        <f>'2.Capex Details'!C7</f>
        <v>Construction of Processing unit</v>
      </c>
      <c r="D65" s="9">
        <v>1</v>
      </c>
      <c r="E65" s="20">
        <f>'2.Capex Details'!G7</f>
        <v>1080000</v>
      </c>
      <c r="F65" s="20">
        <f>D65*E65</f>
        <v>1080000</v>
      </c>
      <c r="G65" s="444"/>
      <c r="K65" s="308">
        <v>2</v>
      </c>
      <c r="L65" s="307" t="str">
        <f t="shared" si="0"/>
        <v>Construction of Processing unit</v>
      </c>
      <c r="M65" s="309" t="s">
        <v>731</v>
      </c>
    </row>
    <row r="66" spans="2:13" ht="15.75" thickBot="1">
      <c r="B66" s="9">
        <v>3</v>
      </c>
      <c r="C66" s="9" t="str">
        <f>'2.Capex Details'!C39</f>
        <v>Cleaning &amp; Grading Unit</v>
      </c>
      <c r="D66" s="9">
        <v>1</v>
      </c>
      <c r="E66" s="20">
        <f>'2.Capex Details'!G59</f>
        <v>3644368.64</v>
      </c>
      <c r="F66" s="20">
        <f t="shared" ref="F66" si="1">D66*E66</f>
        <v>3644368.64</v>
      </c>
      <c r="G66" s="445"/>
      <c r="K66" s="308">
        <v>3</v>
      </c>
      <c r="L66" s="307" t="str">
        <f t="shared" si="0"/>
        <v>Cleaning &amp; Grading Unit</v>
      </c>
      <c r="M66" s="309" t="s">
        <v>731</v>
      </c>
    </row>
    <row r="67" spans="2:13" ht="15.75" thickBot="1">
      <c r="B67" s="441" t="s">
        <v>171</v>
      </c>
      <c r="C67" s="441"/>
      <c r="D67" s="9"/>
      <c r="E67" s="9"/>
      <c r="F67" s="20">
        <f>SUM(F64:F66)</f>
        <v>16245368.640000001</v>
      </c>
      <c r="G67" s="287"/>
      <c r="K67" s="319" t="str">
        <f>B68</f>
        <v>C</v>
      </c>
      <c r="L67" s="320" t="str">
        <f>C68</f>
        <v>Others</v>
      </c>
      <c r="M67" s="309"/>
    </row>
    <row r="68" spans="2:13" ht="15.75" thickBot="1">
      <c r="B68" s="9" t="s">
        <v>175</v>
      </c>
      <c r="C68" s="9" t="s">
        <v>716</v>
      </c>
      <c r="D68" s="9"/>
      <c r="E68" s="9"/>
      <c r="F68" s="9"/>
      <c r="G68" s="287"/>
      <c r="K68" s="308">
        <v>1</v>
      </c>
      <c r="L68" s="318" t="str">
        <f>C69</f>
        <v>Furniture &amp; Fixture</v>
      </c>
      <c r="M68" s="309" t="s">
        <v>731</v>
      </c>
    </row>
    <row r="69" spans="2:13" ht="15.75" thickBot="1">
      <c r="B69" s="9">
        <v>1</v>
      </c>
      <c r="C69" s="9" t="s">
        <v>324</v>
      </c>
      <c r="D69" s="9">
        <v>1</v>
      </c>
      <c r="E69" s="20">
        <f>'2.Capex Details'!F75</f>
        <v>0</v>
      </c>
      <c r="F69" s="20">
        <f>D69*E69</f>
        <v>0</v>
      </c>
      <c r="G69" s="442">
        <f>F72/$F$73</f>
        <v>1.2161478673913144E-2</v>
      </c>
      <c r="K69" s="308">
        <v>2</v>
      </c>
      <c r="L69" s="318" t="str">
        <f>C70</f>
        <v>IT &amp; IT Infrastracture</v>
      </c>
      <c r="M69" s="309" t="s">
        <v>731</v>
      </c>
    </row>
    <row r="70" spans="2:13" ht="15.75" thickBot="1">
      <c r="B70" s="9">
        <v>2</v>
      </c>
      <c r="C70" s="9" t="s">
        <v>717</v>
      </c>
      <c r="D70" s="9">
        <v>1</v>
      </c>
      <c r="E70" s="20">
        <f>'2.Capex Details'!F93</f>
        <v>120000</v>
      </c>
      <c r="F70" s="20">
        <f t="shared" ref="F70:F71" si="2">D70*E70</f>
        <v>120000</v>
      </c>
      <c r="G70" s="442"/>
      <c r="K70" s="308">
        <v>3</v>
      </c>
      <c r="L70" s="318" t="str">
        <f>C71</f>
        <v>Preliminary/Preoperative Expenses</v>
      </c>
      <c r="M70" s="309" t="s">
        <v>731</v>
      </c>
    </row>
    <row r="71" spans="2:13" ht="15.75" thickBot="1">
      <c r="B71" s="9">
        <v>3</v>
      </c>
      <c r="C71" s="9" t="s">
        <v>718</v>
      </c>
      <c r="D71" s="9">
        <v>1</v>
      </c>
      <c r="E71" s="20">
        <f>'2.Capex Details'!D133</f>
        <v>80000</v>
      </c>
      <c r="F71" s="20">
        <f t="shared" si="2"/>
        <v>80000</v>
      </c>
      <c r="G71" s="442"/>
      <c r="K71" s="308"/>
      <c r="L71" s="307"/>
      <c r="M71" s="309"/>
    </row>
    <row r="72" spans="2:13" ht="15.75" thickBot="1">
      <c r="B72" s="441" t="s">
        <v>171</v>
      </c>
      <c r="C72" s="441"/>
      <c r="D72" s="441"/>
      <c r="E72" s="441"/>
      <c r="F72" s="20">
        <f>SUM(F69:F71)</f>
        <v>200000</v>
      </c>
      <c r="G72" s="442"/>
      <c r="K72" s="310"/>
      <c r="L72" s="311"/>
      <c r="M72" s="312"/>
    </row>
    <row r="73" spans="2:13" ht="15.75" thickBot="1">
      <c r="B73" s="441" t="s">
        <v>719</v>
      </c>
      <c r="C73" s="441"/>
      <c r="D73" s="9"/>
      <c r="E73" s="9"/>
      <c r="F73" s="20">
        <f>F72+F67+F62</f>
        <v>16445368.640000001</v>
      </c>
      <c r="G73" s="284"/>
      <c r="K73" s="308"/>
      <c r="L73" s="307"/>
      <c r="M73" s="309"/>
    </row>
    <row r="74" spans="2:13" ht="15.75" thickBot="1">
      <c r="B74" t="s">
        <v>720</v>
      </c>
      <c r="F74">
        <f>SUM('1.Project Cost and MOF'!D3:D8)</f>
        <v>16445368.640000001</v>
      </c>
      <c r="K74" s="308"/>
      <c r="L74" s="307"/>
      <c r="M74" s="313"/>
    </row>
    <row r="75" spans="2:13" ht="15.75" thickBot="1">
      <c r="F75" s="43"/>
      <c r="K75" s="308"/>
      <c r="L75" s="307"/>
      <c r="M75" s="313"/>
    </row>
    <row r="76" spans="2:13" ht="15.75" thickBot="1">
      <c r="K76" s="308"/>
      <c r="L76" s="307"/>
      <c r="M76" s="313"/>
    </row>
    <row r="77" spans="2:13" ht="15.75" thickBot="1">
      <c r="F77" s="43"/>
      <c r="K77" s="310"/>
      <c r="L77" s="311"/>
      <c r="M77" s="312"/>
    </row>
    <row r="78" spans="2:13" ht="15.75" thickBot="1">
      <c r="K78" s="308"/>
      <c r="L78" s="307"/>
      <c r="M78" s="309"/>
    </row>
    <row r="79" spans="2:13" ht="15.75" thickBot="1">
      <c r="K79" s="308"/>
      <c r="L79" s="307"/>
      <c r="M79" s="309"/>
    </row>
    <row r="80" spans="2:13" ht="15.75" thickBot="1">
      <c r="K80" s="308"/>
      <c r="L80" s="307"/>
      <c r="M80" s="309"/>
    </row>
  </sheetData>
  <mergeCells count="6">
    <mergeCell ref="B62:E62"/>
    <mergeCell ref="B72:E72"/>
    <mergeCell ref="B73:C73"/>
    <mergeCell ref="G69:G72"/>
    <mergeCell ref="B67:C67"/>
    <mergeCell ref="G64:G6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I98"/>
  <sheetViews>
    <sheetView view="pageBreakPreview" topLeftCell="A93" zoomScale="80" zoomScaleSheetLayoutView="80" workbookViewId="0">
      <selection activeCell="A93" sqref="A93"/>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24" t="s">
        <v>545</v>
      </c>
      <c r="B2" s="424"/>
      <c r="C2" s="424"/>
      <c r="D2" s="424"/>
      <c r="E2" s="424"/>
      <c r="F2" s="424"/>
      <c r="G2" s="446"/>
    </row>
    <row r="3" spans="1:7">
      <c r="B3" s="13"/>
      <c r="C3" s="13"/>
      <c r="D3" s="13"/>
      <c r="E3" s="13"/>
      <c r="F3" s="13"/>
      <c r="G3" s="13"/>
    </row>
    <row r="4" spans="1:7">
      <c r="A4" s="63"/>
      <c r="B4" s="63"/>
      <c r="C4" s="63" t="s">
        <v>451</v>
      </c>
      <c r="D4" s="79">
        <f>'1.Project Cost and MOF'!E15</f>
        <v>4933610.5919999992</v>
      </c>
      <c r="E4" s="63"/>
      <c r="F4" s="63"/>
      <c r="G4" s="63"/>
    </row>
    <row r="5" spans="1:7">
      <c r="A5" s="63"/>
      <c r="B5" s="63"/>
      <c r="C5" s="63" t="s">
        <v>452</v>
      </c>
      <c r="D5" s="192">
        <v>0.12</v>
      </c>
      <c r="E5" s="63"/>
      <c r="F5" s="63"/>
      <c r="G5" s="63"/>
    </row>
    <row r="6" spans="1:7">
      <c r="A6" s="63"/>
      <c r="B6" s="63"/>
      <c r="C6" s="63" t="s">
        <v>453</v>
      </c>
      <c r="D6" s="193">
        <v>7</v>
      </c>
      <c r="E6" s="63"/>
      <c r="F6" s="63"/>
      <c r="G6" s="63"/>
    </row>
    <row r="7" spans="1:7">
      <c r="A7" s="63"/>
      <c r="B7" s="63"/>
      <c r="C7" s="63" t="s">
        <v>454</v>
      </c>
      <c r="D7" s="193">
        <v>6</v>
      </c>
      <c r="E7" s="63"/>
      <c r="F7" s="63"/>
      <c r="G7" s="63"/>
    </row>
    <row r="8" spans="1:7">
      <c r="A8" s="63"/>
      <c r="B8" s="63"/>
      <c r="C8" s="63" t="s">
        <v>22</v>
      </c>
      <c r="D8" s="136">
        <f>PMT(D5/12,(D6-(D7/12))*12,-D4)</f>
        <v>91394.539513212309</v>
      </c>
      <c r="E8" s="136"/>
      <c r="F8" s="182"/>
      <c r="G8" s="63"/>
    </row>
    <row r="9" spans="1:7">
      <c r="A9" s="115" t="s">
        <v>287</v>
      </c>
      <c r="B9" s="137" t="s">
        <v>18</v>
      </c>
      <c r="C9" s="138" t="s">
        <v>19</v>
      </c>
      <c r="D9" s="138" t="s">
        <v>20</v>
      </c>
      <c r="E9" s="138" t="s">
        <v>21</v>
      </c>
      <c r="F9" s="138" t="s">
        <v>22</v>
      </c>
      <c r="G9" s="138" t="s">
        <v>23</v>
      </c>
    </row>
    <row r="10" spans="1:7">
      <c r="A10" s="64" t="s">
        <v>11</v>
      </c>
      <c r="B10" s="64" t="s">
        <v>52</v>
      </c>
      <c r="C10" s="65">
        <f>D4</f>
        <v>4933610.5919999992</v>
      </c>
      <c r="D10" s="65">
        <f t="shared" ref="D10:D41" si="0">C10*$D$5/12</f>
        <v>49336.105919999995</v>
      </c>
      <c r="E10" s="65">
        <f t="shared" ref="E10:E15" si="1">F10-D10</f>
        <v>0</v>
      </c>
      <c r="F10" s="65">
        <f>D10</f>
        <v>49336.105919999995</v>
      </c>
      <c r="G10" s="65">
        <f>C10-E10</f>
        <v>4933610.5919999992</v>
      </c>
    </row>
    <row r="11" spans="1:7">
      <c r="A11" s="64"/>
      <c r="B11" s="64" t="s">
        <v>53</v>
      </c>
      <c r="C11" s="65">
        <f>G10</f>
        <v>4933610.5919999992</v>
      </c>
      <c r="D11" s="65">
        <f t="shared" si="0"/>
        <v>49336.105919999995</v>
      </c>
      <c r="E11" s="65">
        <f t="shared" si="1"/>
        <v>0</v>
      </c>
      <c r="F11" s="65">
        <f t="shared" ref="F11:F15" si="2">D11</f>
        <v>49336.105919999995</v>
      </c>
      <c r="G11" s="65">
        <f t="shared" ref="G11:G69" si="3">C11-E11</f>
        <v>4933610.5919999992</v>
      </c>
    </row>
    <row r="12" spans="1:7">
      <c r="A12" s="64"/>
      <c r="B12" s="64" t="s">
        <v>54</v>
      </c>
      <c r="C12" s="65">
        <f t="shared" ref="C12:C69" si="4">G11</f>
        <v>4933610.5919999992</v>
      </c>
      <c r="D12" s="65">
        <f t="shared" si="0"/>
        <v>49336.105919999995</v>
      </c>
      <c r="E12" s="65">
        <f t="shared" si="1"/>
        <v>0</v>
      </c>
      <c r="F12" s="65">
        <f t="shared" si="2"/>
        <v>49336.105919999995</v>
      </c>
      <c r="G12" s="65">
        <f t="shared" si="3"/>
        <v>4933610.5919999992</v>
      </c>
    </row>
    <row r="13" spans="1:7">
      <c r="A13" s="64"/>
      <c r="B13" s="64" t="s">
        <v>55</v>
      </c>
      <c r="C13" s="65">
        <f t="shared" si="4"/>
        <v>4933610.5919999992</v>
      </c>
      <c r="D13" s="65">
        <f t="shared" si="0"/>
        <v>49336.105919999995</v>
      </c>
      <c r="E13" s="65">
        <f t="shared" si="1"/>
        <v>0</v>
      </c>
      <c r="F13" s="65">
        <f t="shared" si="2"/>
        <v>49336.105919999995</v>
      </c>
      <c r="G13" s="65">
        <f t="shared" si="3"/>
        <v>4933610.5919999992</v>
      </c>
    </row>
    <row r="14" spans="1:7">
      <c r="A14" s="64"/>
      <c r="B14" s="64" t="s">
        <v>56</v>
      </c>
      <c r="C14" s="65">
        <f t="shared" si="4"/>
        <v>4933610.5919999992</v>
      </c>
      <c r="D14" s="65">
        <f t="shared" si="0"/>
        <v>49336.105919999995</v>
      </c>
      <c r="E14" s="65">
        <f t="shared" si="1"/>
        <v>0</v>
      </c>
      <c r="F14" s="65">
        <f t="shared" si="2"/>
        <v>49336.105919999995</v>
      </c>
      <c r="G14" s="65">
        <f t="shared" si="3"/>
        <v>4933610.5919999992</v>
      </c>
    </row>
    <row r="15" spans="1:7">
      <c r="A15" s="64"/>
      <c r="B15" s="64" t="s">
        <v>57</v>
      </c>
      <c r="C15" s="65">
        <f t="shared" si="4"/>
        <v>4933610.5919999992</v>
      </c>
      <c r="D15" s="65">
        <f t="shared" si="0"/>
        <v>49336.105919999995</v>
      </c>
      <c r="E15" s="65">
        <f t="shared" si="1"/>
        <v>0</v>
      </c>
      <c r="F15" s="65">
        <f t="shared" si="2"/>
        <v>49336.105919999995</v>
      </c>
      <c r="G15" s="65">
        <f t="shared" si="3"/>
        <v>4933610.5919999992</v>
      </c>
    </row>
    <row r="16" spans="1:7">
      <c r="A16" s="64"/>
      <c r="B16" s="64" t="s">
        <v>58</v>
      </c>
      <c r="C16" s="65">
        <f t="shared" si="4"/>
        <v>4933610.5919999992</v>
      </c>
      <c r="D16" s="65">
        <f t="shared" si="0"/>
        <v>49336.105919999995</v>
      </c>
      <c r="E16" s="65">
        <f>F16-D16</f>
        <v>42058.433593212314</v>
      </c>
      <c r="F16" s="65">
        <f t="shared" ref="F16:F79" si="5">$D$8</f>
        <v>91394.539513212309</v>
      </c>
      <c r="G16" s="65">
        <f t="shared" si="3"/>
        <v>4891552.1584067866</v>
      </c>
    </row>
    <row r="17" spans="1:9">
      <c r="A17" s="64"/>
      <c r="B17" s="64" t="s">
        <v>59</v>
      </c>
      <c r="C17" s="65">
        <f t="shared" si="4"/>
        <v>4891552.1584067866</v>
      </c>
      <c r="D17" s="65">
        <f t="shared" si="0"/>
        <v>48915.521584067865</v>
      </c>
      <c r="E17" s="65">
        <f t="shared" ref="E17:E69" si="6">F17-D17</f>
        <v>42479.017929144444</v>
      </c>
      <c r="F17" s="65">
        <f t="shared" si="5"/>
        <v>91394.539513212309</v>
      </c>
      <c r="G17" s="65">
        <f t="shared" si="3"/>
        <v>4849073.1404776424</v>
      </c>
    </row>
    <row r="18" spans="1:9">
      <c r="A18" s="64"/>
      <c r="B18" s="64" t="s">
        <v>60</v>
      </c>
      <c r="C18" s="65">
        <f t="shared" si="4"/>
        <v>4849073.1404776424</v>
      </c>
      <c r="D18" s="65">
        <f t="shared" si="0"/>
        <v>48490.731404776423</v>
      </c>
      <c r="E18" s="65">
        <f t="shared" si="6"/>
        <v>42903.808108435886</v>
      </c>
      <c r="F18" s="65">
        <f t="shared" si="5"/>
        <v>91394.539513212309</v>
      </c>
      <c r="G18" s="65">
        <f t="shared" si="3"/>
        <v>4806169.3323692065</v>
      </c>
    </row>
    <row r="19" spans="1:9">
      <c r="A19" s="64"/>
      <c r="B19" s="64" t="s">
        <v>61</v>
      </c>
      <c r="C19" s="65">
        <f t="shared" si="4"/>
        <v>4806169.3323692065</v>
      </c>
      <c r="D19" s="65">
        <f t="shared" si="0"/>
        <v>48061.693323692067</v>
      </c>
      <c r="E19" s="65">
        <f t="shared" si="6"/>
        <v>43332.846189520242</v>
      </c>
      <c r="F19" s="65">
        <f t="shared" si="5"/>
        <v>91394.539513212309</v>
      </c>
      <c r="G19" s="65">
        <f t="shared" si="3"/>
        <v>4762836.4861796862</v>
      </c>
    </row>
    <row r="20" spans="1:9">
      <c r="A20" s="64"/>
      <c r="B20" s="64" t="s">
        <v>62</v>
      </c>
      <c r="C20" s="65">
        <f t="shared" si="4"/>
        <v>4762836.4861796862</v>
      </c>
      <c r="D20" s="65">
        <f t="shared" si="0"/>
        <v>47628.364861796865</v>
      </c>
      <c r="E20" s="65">
        <f t="shared" si="6"/>
        <v>43766.174651415444</v>
      </c>
      <c r="F20" s="65">
        <f t="shared" si="5"/>
        <v>91394.539513212309</v>
      </c>
      <c r="G20" s="65">
        <f t="shared" si="3"/>
        <v>4719070.3115282711</v>
      </c>
    </row>
    <row r="21" spans="1:9">
      <c r="A21" s="64"/>
      <c r="B21" s="64" t="s">
        <v>63</v>
      </c>
      <c r="C21" s="65">
        <f t="shared" si="4"/>
        <v>4719070.3115282711</v>
      </c>
      <c r="D21" s="65">
        <f t="shared" si="0"/>
        <v>47190.703115282704</v>
      </c>
      <c r="E21" s="65">
        <f t="shared" si="6"/>
        <v>44203.836397929605</v>
      </c>
      <c r="F21" s="65">
        <f t="shared" si="5"/>
        <v>91394.539513212309</v>
      </c>
      <c r="G21" s="65">
        <f t="shared" si="3"/>
        <v>4674866.475130341</v>
      </c>
      <c r="H21" s="1"/>
      <c r="I21" s="1"/>
    </row>
    <row r="22" spans="1:9">
      <c r="A22" s="64" t="s">
        <v>12</v>
      </c>
      <c r="B22" s="64" t="s">
        <v>64</v>
      </c>
      <c r="C22" s="65">
        <f t="shared" si="4"/>
        <v>4674866.475130341</v>
      </c>
      <c r="D22" s="65">
        <f t="shared" si="0"/>
        <v>46748.664751303411</v>
      </c>
      <c r="E22" s="65">
        <f t="shared" si="6"/>
        <v>44645.874761908897</v>
      </c>
      <c r="F22" s="65">
        <f t="shared" si="5"/>
        <v>91394.539513212309</v>
      </c>
      <c r="G22" s="65">
        <f t="shared" si="3"/>
        <v>4630220.6003684318</v>
      </c>
    </row>
    <row r="23" spans="1:9">
      <c r="A23" s="64"/>
      <c r="B23" s="64" t="s">
        <v>65</v>
      </c>
      <c r="C23" s="65">
        <f t="shared" si="4"/>
        <v>4630220.6003684318</v>
      </c>
      <c r="D23" s="65">
        <f t="shared" si="0"/>
        <v>46302.206003684318</v>
      </c>
      <c r="E23" s="65">
        <f t="shared" si="6"/>
        <v>45092.333509527991</v>
      </c>
      <c r="F23" s="65">
        <f t="shared" si="5"/>
        <v>91394.539513212309</v>
      </c>
      <c r="G23" s="65">
        <f t="shared" si="3"/>
        <v>4585128.2668589037</v>
      </c>
    </row>
    <row r="24" spans="1:9">
      <c r="A24" s="64"/>
      <c r="B24" s="64" t="s">
        <v>66</v>
      </c>
      <c r="C24" s="65">
        <f t="shared" si="4"/>
        <v>4585128.2668589037</v>
      </c>
      <c r="D24" s="65">
        <f t="shared" si="0"/>
        <v>45851.282668589032</v>
      </c>
      <c r="E24" s="65">
        <f t="shared" si="6"/>
        <v>45543.256844623276</v>
      </c>
      <c r="F24" s="65">
        <f t="shared" si="5"/>
        <v>91394.539513212309</v>
      </c>
      <c r="G24" s="65">
        <f t="shared" si="3"/>
        <v>4539585.0100142807</v>
      </c>
    </row>
    <row r="25" spans="1:9">
      <c r="A25" s="64"/>
      <c r="B25" s="64" t="s">
        <v>67</v>
      </c>
      <c r="C25" s="65">
        <f t="shared" si="4"/>
        <v>4539585.0100142807</v>
      </c>
      <c r="D25" s="65">
        <f t="shared" si="0"/>
        <v>45395.850100142801</v>
      </c>
      <c r="E25" s="65">
        <f t="shared" si="6"/>
        <v>45998.689413069507</v>
      </c>
      <c r="F25" s="65">
        <f t="shared" si="5"/>
        <v>91394.539513212309</v>
      </c>
      <c r="G25" s="65">
        <f t="shared" si="3"/>
        <v>4493586.3206012109</v>
      </c>
    </row>
    <row r="26" spans="1:9">
      <c r="A26" s="64"/>
      <c r="B26" s="64" t="s">
        <v>68</v>
      </c>
      <c r="C26" s="65">
        <f t="shared" si="4"/>
        <v>4493586.3206012109</v>
      </c>
      <c r="D26" s="65">
        <f t="shared" si="0"/>
        <v>44935.863206012109</v>
      </c>
      <c r="E26" s="65">
        <f t="shared" si="6"/>
        <v>46458.6763072002</v>
      </c>
      <c r="F26" s="65">
        <f t="shared" si="5"/>
        <v>91394.539513212309</v>
      </c>
      <c r="G26" s="65">
        <f t="shared" si="3"/>
        <v>4447127.6442940105</v>
      </c>
    </row>
    <row r="27" spans="1:9">
      <c r="A27" s="64"/>
      <c r="B27" s="64" t="s">
        <v>69</v>
      </c>
      <c r="C27" s="65">
        <f t="shared" si="4"/>
        <v>4447127.6442940105</v>
      </c>
      <c r="D27" s="65">
        <f t="shared" si="0"/>
        <v>44471.276442940107</v>
      </c>
      <c r="E27" s="65">
        <f t="shared" si="6"/>
        <v>46923.263070272202</v>
      </c>
      <c r="F27" s="65">
        <f t="shared" si="5"/>
        <v>91394.539513212309</v>
      </c>
      <c r="G27" s="65">
        <f t="shared" si="3"/>
        <v>4400204.3812237382</v>
      </c>
    </row>
    <row r="28" spans="1:9">
      <c r="A28" s="64"/>
      <c r="B28" s="64" t="s">
        <v>70</v>
      </c>
      <c r="C28" s="65">
        <f t="shared" si="4"/>
        <v>4400204.3812237382</v>
      </c>
      <c r="D28" s="65">
        <f t="shared" si="0"/>
        <v>44002.043812237382</v>
      </c>
      <c r="E28" s="65">
        <f t="shared" si="6"/>
        <v>47392.495700974927</v>
      </c>
      <c r="F28" s="65">
        <f t="shared" si="5"/>
        <v>91394.539513212309</v>
      </c>
      <c r="G28" s="65">
        <f t="shared" si="3"/>
        <v>4352811.8855227632</v>
      </c>
    </row>
    <row r="29" spans="1:9">
      <c r="A29" s="64"/>
      <c r="B29" s="64" t="s">
        <v>71</v>
      </c>
      <c r="C29" s="65">
        <f t="shared" si="4"/>
        <v>4352811.8855227632</v>
      </c>
      <c r="D29" s="65">
        <f t="shared" si="0"/>
        <v>43528.118855227629</v>
      </c>
      <c r="E29" s="65">
        <f t="shared" si="6"/>
        <v>47866.42065798468</v>
      </c>
      <c r="F29" s="65">
        <f t="shared" si="5"/>
        <v>91394.539513212309</v>
      </c>
      <c r="G29" s="65">
        <f t="shared" si="3"/>
        <v>4304945.4648647783</v>
      </c>
    </row>
    <row r="30" spans="1:9">
      <c r="A30" s="64"/>
      <c r="B30" s="64" t="s">
        <v>72</v>
      </c>
      <c r="C30" s="65">
        <f t="shared" si="4"/>
        <v>4304945.4648647783</v>
      </c>
      <c r="D30" s="65">
        <f t="shared" si="0"/>
        <v>43049.454648647785</v>
      </c>
      <c r="E30" s="65">
        <f t="shared" si="6"/>
        <v>48345.084864564524</v>
      </c>
      <c r="F30" s="65">
        <f t="shared" si="5"/>
        <v>91394.539513212309</v>
      </c>
      <c r="G30" s="65">
        <f t="shared" si="3"/>
        <v>4256600.3800002141</v>
      </c>
    </row>
    <row r="31" spans="1:9">
      <c r="A31" s="64"/>
      <c r="B31" s="64" t="s">
        <v>73</v>
      </c>
      <c r="C31" s="65">
        <f t="shared" si="4"/>
        <v>4256600.3800002141</v>
      </c>
      <c r="D31" s="65">
        <f t="shared" si="0"/>
        <v>42566.003800002138</v>
      </c>
      <c r="E31" s="65">
        <f t="shared" si="6"/>
        <v>48828.535713210171</v>
      </c>
      <c r="F31" s="65">
        <f t="shared" si="5"/>
        <v>91394.539513212309</v>
      </c>
      <c r="G31" s="65">
        <f t="shared" si="3"/>
        <v>4207771.8442870043</v>
      </c>
    </row>
    <row r="32" spans="1:9">
      <c r="A32" s="64"/>
      <c r="B32" s="64" t="s">
        <v>74</v>
      </c>
      <c r="C32" s="65">
        <f t="shared" si="4"/>
        <v>4207771.8442870043</v>
      </c>
      <c r="D32" s="65">
        <f t="shared" si="0"/>
        <v>42077.718442870042</v>
      </c>
      <c r="E32" s="65">
        <f t="shared" si="6"/>
        <v>49316.821070342266</v>
      </c>
      <c r="F32" s="65">
        <f t="shared" si="5"/>
        <v>91394.539513212309</v>
      </c>
      <c r="G32" s="65">
        <f t="shared" si="3"/>
        <v>4158455.023216662</v>
      </c>
    </row>
    <row r="33" spans="1:9">
      <c r="A33" s="64"/>
      <c r="B33" s="64" t="s">
        <v>75</v>
      </c>
      <c r="C33" s="65">
        <f t="shared" si="4"/>
        <v>4158455.023216662</v>
      </c>
      <c r="D33" s="65">
        <f t="shared" si="0"/>
        <v>41584.550232166621</v>
      </c>
      <c r="E33" s="65">
        <f t="shared" si="6"/>
        <v>49809.989281045688</v>
      </c>
      <c r="F33" s="65">
        <f t="shared" si="5"/>
        <v>91394.539513212309</v>
      </c>
      <c r="G33" s="65">
        <f t="shared" si="3"/>
        <v>4108645.0339356163</v>
      </c>
      <c r="H33" s="1"/>
      <c r="I33" s="1"/>
    </row>
    <row r="34" spans="1:9">
      <c r="A34" s="64" t="s">
        <v>13</v>
      </c>
      <c r="B34" s="64" t="s">
        <v>76</v>
      </c>
      <c r="C34" s="65">
        <f t="shared" si="4"/>
        <v>4108645.0339356163</v>
      </c>
      <c r="D34" s="65">
        <f t="shared" si="0"/>
        <v>41086.450339356161</v>
      </c>
      <c r="E34" s="65">
        <f t="shared" si="6"/>
        <v>50308.089173856148</v>
      </c>
      <c r="F34" s="65">
        <f t="shared" si="5"/>
        <v>91394.539513212309</v>
      </c>
      <c r="G34" s="65">
        <f t="shared" si="3"/>
        <v>4058336.9447617601</v>
      </c>
    </row>
    <row r="35" spans="1:9">
      <c r="A35" s="64"/>
      <c r="B35" s="64" t="s">
        <v>77</v>
      </c>
      <c r="C35" s="65">
        <f t="shared" si="4"/>
        <v>4058336.9447617601</v>
      </c>
      <c r="D35" s="65">
        <f t="shared" si="0"/>
        <v>40583.369447617595</v>
      </c>
      <c r="E35" s="65">
        <f t="shared" si="6"/>
        <v>50811.170065594713</v>
      </c>
      <c r="F35" s="65">
        <f t="shared" si="5"/>
        <v>91394.539513212309</v>
      </c>
      <c r="G35" s="65">
        <f t="shared" si="3"/>
        <v>4007525.7746961652</v>
      </c>
    </row>
    <row r="36" spans="1:9">
      <c r="A36" s="64"/>
      <c r="B36" s="64" t="s">
        <v>78</v>
      </c>
      <c r="C36" s="65">
        <f t="shared" si="4"/>
        <v>4007525.7746961652</v>
      </c>
      <c r="D36" s="65">
        <f t="shared" si="0"/>
        <v>40075.257746961652</v>
      </c>
      <c r="E36" s="65">
        <f t="shared" si="6"/>
        <v>51319.281766250657</v>
      </c>
      <c r="F36" s="65">
        <f t="shared" si="5"/>
        <v>91394.539513212309</v>
      </c>
      <c r="G36" s="65">
        <f t="shared" si="3"/>
        <v>3956206.4929299145</v>
      </c>
    </row>
    <row r="37" spans="1:9">
      <c r="A37" s="64"/>
      <c r="B37" s="64" t="s">
        <v>79</v>
      </c>
      <c r="C37" s="65">
        <f t="shared" si="4"/>
        <v>3956206.4929299145</v>
      </c>
      <c r="D37" s="65">
        <f t="shared" si="0"/>
        <v>39562.064929299144</v>
      </c>
      <c r="E37" s="65">
        <f t="shared" si="6"/>
        <v>51832.474583913165</v>
      </c>
      <c r="F37" s="65">
        <f t="shared" si="5"/>
        <v>91394.539513212309</v>
      </c>
      <c r="G37" s="65">
        <f t="shared" si="3"/>
        <v>3904374.0183460014</v>
      </c>
    </row>
    <row r="38" spans="1:9">
      <c r="A38" s="64"/>
      <c r="B38" s="64" t="s">
        <v>80</v>
      </c>
      <c r="C38" s="65">
        <f t="shared" si="4"/>
        <v>3904374.0183460014</v>
      </c>
      <c r="D38" s="65">
        <f t="shared" si="0"/>
        <v>39043.74018346001</v>
      </c>
      <c r="E38" s="65">
        <f t="shared" si="6"/>
        <v>52350.799329752299</v>
      </c>
      <c r="F38" s="65">
        <f t="shared" si="5"/>
        <v>91394.539513212309</v>
      </c>
      <c r="G38" s="65">
        <f t="shared" si="3"/>
        <v>3852023.2190162493</v>
      </c>
    </row>
    <row r="39" spans="1:9">
      <c r="A39" s="64"/>
      <c r="B39" s="64" t="s">
        <v>81</v>
      </c>
      <c r="C39" s="65">
        <f t="shared" si="4"/>
        <v>3852023.2190162493</v>
      </c>
      <c r="D39" s="65">
        <f t="shared" si="0"/>
        <v>38520.232190162489</v>
      </c>
      <c r="E39" s="65">
        <f t="shared" si="6"/>
        <v>52874.307323049819</v>
      </c>
      <c r="F39" s="65">
        <f t="shared" si="5"/>
        <v>91394.539513212309</v>
      </c>
      <c r="G39" s="65">
        <f t="shared" si="3"/>
        <v>3799148.9116931995</v>
      </c>
    </row>
    <row r="40" spans="1:9">
      <c r="A40" s="64"/>
      <c r="B40" s="64" t="s">
        <v>82</v>
      </c>
      <c r="C40" s="65">
        <f t="shared" si="4"/>
        <v>3799148.9116931995</v>
      </c>
      <c r="D40" s="65">
        <f t="shared" si="0"/>
        <v>37991.489116931996</v>
      </c>
      <c r="E40" s="65">
        <f t="shared" si="6"/>
        <v>53403.050396280312</v>
      </c>
      <c r="F40" s="65">
        <f t="shared" si="5"/>
        <v>91394.539513212309</v>
      </c>
      <c r="G40" s="65">
        <f t="shared" si="3"/>
        <v>3745745.8612969192</v>
      </c>
    </row>
    <row r="41" spans="1:9">
      <c r="A41" s="64"/>
      <c r="B41" s="64" t="s">
        <v>83</v>
      </c>
      <c r="C41" s="65">
        <f t="shared" si="4"/>
        <v>3745745.8612969192</v>
      </c>
      <c r="D41" s="65">
        <f t="shared" si="0"/>
        <v>37457.458612969189</v>
      </c>
      <c r="E41" s="65">
        <f t="shared" si="6"/>
        <v>53937.08090024312</v>
      </c>
      <c r="F41" s="65">
        <f t="shared" si="5"/>
        <v>91394.539513212309</v>
      </c>
      <c r="G41" s="65">
        <f t="shared" si="3"/>
        <v>3691808.7803966762</v>
      </c>
    </row>
    <row r="42" spans="1:9">
      <c r="A42" s="64"/>
      <c r="B42" s="64" t="s">
        <v>84</v>
      </c>
      <c r="C42" s="65">
        <f t="shared" si="4"/>
        <v>3691808.7803966762</v>
      </c>
      <c r="D42" s="65">
        <f t="shared" ref="D42:D69" si="7">C42*$D$5/12</f>
        <v>36918.087803966759</v>
      </c>
      <c r="E42" s="65">
        <f t="shared" si="6"/>
        <v>54476.45170924555</v>
      </c>
      <c r="F42" s="65">
        <f t="shared" si="5"/>
        <v>91394.539513212309</v>
      </c>
      <c r="G42" s="65">
        <f t="shared" si="3"/>
        <v>3637332.3286874308</v>
      </c>
    </row>
    <row r="43" spans="1:9">
      <c r="A43" s="64"/>
      <c r="B43" s="64" t="s">
        <v>85</v>
      </c>
      <c r="C43" s="65">
        <f t="shared" si="4"/>
        <v>3637332.3286874308</v>
      </c>
      <c r="D43" s="65">
        <f t="shared" si="7"/>
        <v>36373.323286874307</v>
      </c>
      <c r="E43" s="65">
        <f t="shared" si="6"/>
        <v>55021.216226338001</v>
      </c>
      <c r="F43" s="65">
        <f t="shared" si="5"/>
        <v>91394.539513212309</v>
      </c>
      <c r="G43" s="65">
        <f t="shared" si="3"/>
        <v>3582311.1124610929</v>
      </c>
    </row>
    <row r="44" spans="1:9">
      <c r="A44" s="64"/>
      <c r="B44" s="64" t="s">
        <v>86</v>
      </c>
      <c r="C44" s="65">
        <f t="shared" si="4"/>
        <v>3582311.1124610929</v>
      </c>
      <c r="D44" s="65">
        <f t="shared" si="7"/>
        <v>35823.111124610929</v>
      </c>
      <c r="E44" s="65">
        <f t="shared" si="6"/>
        <v>55571.42838860138</v>
      </c>
      <c r="F44" s="65">
        <f t="shared" si="5"/>
        <v>91394.539513212309</v>
      </c>
      <c r="G44" s="65">
        <f t="shared" si="3"/>
        <v>3526739.6840724917</v>
      </c>
    </row>
    <row r="45" spans="1:9">
      <c r="A45" s="64"/>
      <c r="B45" s="64" t="s">
        <v>87</v>
      </c>
      <c r="C45" s="65">
        <f t="shared" si="4"/>
        <v>3526739.6840724917</v>
      </c>
      <c r="D45" s="65">
        <f t="shared" si="7"/>
        <v>35267.396840724912</v>
      </c>
      <c r="E45" s="65">
        <f t="shared" si="6"/>
        <v>56127.142672487396</v>
      </c>
      <c r="F45" s="65">
        <f t="shared" si="5"/>
        <v>91394.539513212309</v>
      </c>
      <c r="G45" s="65">
        <f t="shared" si="3"/>
        <v>3470612.5414000042</v>
      </c>
      <c r="H45" s="1"/>
      <c r="I45" s="1"/>
    </row>
    <row r="46" spans="1:9">
      <c r="A46" s="64" t="s">
        <v>14</v>
      </c>
      <c r="B46" s="64" t="s">
        <v>88</v>
      </c>
      <c r="C46" s="65">
        <f t="shared" si="4"/>
        <v>3470612.5414000042</v>
      </c>
      <c r="D46" s="65">
        <f t="shared" si="7"/>
        <v>34706.125414000038</v>
      </c>
      <c r="E46" s="65">
        <f t="shared" si="6"/>
        <v>56688.41409921227</v>
      </c>
      <c r="F46" s="65">
        <f t="shared" si="5"/>
        <v>91394.539513212309</v>
      </c>
      <c r="G46" s="65">
        <f t="shared" si="3"/>
        <v>3413924.1273007919</v>
      </c>
    </row>
    <row r="47" spans="1:9">
      <c r="A47" s="64"/>
      <c r="B47" s="64" t="s">
        <v>89</v>
      </c>
      <c r="C47" s="65">
        <f t="shared" si="4"/>
        <v>3413924.1273007919</v>
      </c>
      <c r="D47" s="65">
        <f t="shared" si="7"/>
        <v>34139.241273007916</v>
      </c>
      <c r="E47" s="65">
        <f t="shared" si="6"/>
        <v>57255.298240204393</v>
      </c>
      <c r="F47" s="65">
        <f t="shared" si="5"/>
        <v>91394.539513212309</v>
      </c>
      <c r="G47" s="65">
        <f t="shared" si="3"/>
        <v>3356668.8290605876</v>
      </c>
    </row>
    <row r="48" spans="1:9">
      <c r="A48" s="64"/>
      <c r="B48" s="64" t="s">
        <v>90</v>
      </c>
      <c r="C48" s="65">
        <f t="shared" si="4"/>
        <v>3356668.8290605876</v>
      </c>
      <c r="D48" s="65">
        <f t="shared" si="7"/>
        <v>33566.688290605874</v>
      </c>
      <c r="E48" s="65">
        <f t="shared" si="6"/>
        <v>57827.851222606434</v>
      </c>
      <c r="F48" s="65">
        <f t="shared" si="5"/>
        <v>91394.539513212309</v>
      </c>
      <c r="G48" s="65">
        <f t="shared" si="3"/>
        <v>3298840.9778379812</v>
      </c>
    </row>
    <row r="49" spans="1:9">
      <c r="A49" s="64"/>
      <c r="B49" s="64" t="s">
        <v>91</v>
      </c>
      <c r="C49" s="65">
        <f t="shared" si="4"/>
        <v>3298840.9778379812</v>
      </c>
      <c r="D49" s="65">
        <f t="shared" si="7"/>
        <v>32988.409778379813</v>
      </c>
      <c r="E49" s="65">
        <f t="shared" si="6"/>
        <v>58406.129734832495</v>
      </c>
      <c r="F49" s="65">
        <f t="shared" si="5"/>
        <v>91394.539513212309</v>
      </c>
      <c r="G49" s="65">
        <f t="shared" si="3"/>
        <v>3240434.8481031489</v>
      </c>
    </row>
    <row r="50" spans="1:9">
      <c r="A50" s="64"/>
      <c r="B50" s="64" t="s">
        <v>92</v>
      </c>
      <c r="C50" s="65">
        <f t="shared" si="4"/>
        <v>3240434.8481031489</v>
      </c>
      <c r="D50" s="65">
        <f t="shared" si="7"/>
        <v>32404.348481031488</v>
      </c>
      <c r="E50" s="65">
        <f t="shared" si="6"/>
        <v>58990.191032180825</v>
      </c>
      <c r="F50" s="65">
        <f t="shared" si="5"/>
        <v>91394.539513212309</v>
      </c>
      <c r="G50" s="65">
        <f t="shared" si="3"/>
        <v>3181444.6570709678</v>
      </c>
    </row>
    <row r="51" spans="1:9">
      <c r="A51" s="64"/>
      <c r="B51" s="64" t="s">
        <v>93</v>
      </c>
      <c r="C51" s="65">
        <f t="shared" si="4"/>
        <v>3181444.6570709678</v>
      </c>
      <c r="D51" s="65">
        <f t="shared" si="7"/>
        <v>31814.446570709679</v>
      </c>
      <c r="E51" s="65">
        <f t="shared" si="6"/>
        <v>59580.092942502626</v>
      </c>
      <c r="F51" s="65">
        <f t="shared" si="5"/>
        <v>91394.539513212309</v>
      </c>
      <c r="G51" s="65">
        <f t="shared" si="3"/>
        <v>3121864.564128465</v>
      </c>
    </row>
    <row r="52" spans="1:9">
      <c r="A52" s="64"/>
      <c r="B52" s="64" t="s">
        <v>94</v>
      </c>
      <c r="C52" s="65">
        <f t="shared" si="4"/>
        <v>3121864.564128465</v>
      </c>
      <c r="D52" s="65">
        <f t="shared" si="7"/>
        <v>31218.645641284649</v>
      </c>
      <c r="E52" s="65">
        <f t="shared" si="6"/>
        <v>60175.893871927663</v>
      </c>
      <c r="F52" s="65">
        <f t="shared" si="5"/>
        <v>91394.539513212309</v>
      </c>
      <c r="G52" s="65">
        <f t="shared" si="3"/>
        <v>3061688.6702565374</v>
      </c>
    </row>
    <row r="53" spans="1:9">
      <c r="A53" s="64"/>
      <c r="B53" s="64" t="s">
        <v>95</v>
      </c>
      <c r="C53" s="65">
        <f t="shared" si="4"/>
        <v>3061688.6702565374</v>
      </c>
      <c r="D53" s="65">
        <f t="shared" si="7"/>
        <v>30616.886702565374</v>
      </c>
      <c r="E53" s="65">
        <f t="shared" si="6"/>
        <v>60777.652810646934</v>
      </c>
      <c r="F53" s="65">
        <f t="shared" si="5"/>
        <v>91394.539513212309</v>
      </c>
      <c r="G53" s="65">
        <f t="shared" si="3"/>
        <v>3000911.0174458902</v>
      </c>
    </row>
    <row r="54" spans="1:9">
      <c r="A54" s="64"/>
      <c r="B54" s="64" t="s">
        <v>96</v>
      </c>
      <c r="C54" s="65">
        <f t="shared" si="4"/>
        <v>3000911.0174458902</v>
      </c>
      <c r="D54" s="65">
        <f t="shared" si="7"/>
        <v>30009.1101744589</v>
      </c>
      <c r="E54" s="65">
        <f t="shared" si="6"/>
        <v>61385.429338753413</v>
      </c>
      <c r="F54" s="65">
        <f t="shared" si="5"/>
        <v>91394.539513212309</v>
      </c>
      <c r="G54" s="65">
        <f t="shared" si="3"/>
        <v>2939525.588107137</v>
      </c>
    </row>
    <row r="55" spans="1:9">
      <c r="A55" s="64"/>
      <c r="B55" s="64" t="s">
        <v>97</v>
      </c>
      <c r="C55" s="65">
        <f t="shared" si="4"/>
        <v>2939525.588107137</v>
      </c>
      <c r="D55" s="65">
        <f t="shared" si="7"/>
        <v>29395.255881071367</v>
      </c>
      <c r="E55" s="65">
        <f t="shared" si="6"/>
        <v>61999.283632140941</v>
      </c>
      <c r="F55" s="65">
        <f t="shared" si="5"/>
        <v>91394.539513212309</v>
      </c>
      <c r="G55" s="65">
        <f t="shared" si="3"/>
        <v>2877526.3044749959</v>
      </c>
    </row>
    <row r="56" spans="1:9">
      <c r="A56" s="64"/>
      <c r="B56" s="64" t="s">
        <v>98</v>
      </c>
      <c r="C56" s="65">
        <f t="shared" si="4"/>
        <v>2877526.3044749959</v>
      </c>
      <c r="D56" s="65">
        <f t="shared" si="7"/>
        <v>28775.263044749958</v>
      </c>
      <c r="E56" s="65">
        <f t="shared" si="6"/>
        <v>62619.276468462354</v>
      </c>
      <c r="F56" s="65">
        <f t="shared" si="5"/>
        <v>91394.539513212309</v>
      </c>
      <c r="G56" s="65">
        <f t="shared" si="3"/>
        <v>2814907.0280065336</v>
      </c>
    </row>
    <row r="57" spans="1:9">
      <c r="A57" s="64"/>
      <c r="B57" s="64" t="s">
        <v>99</v>
      </c>
      <c r="C57" s="65">
        <f t="shared" si="4"/>
        <v>2814907.0280065336</v>
      </c>
      <c r="D57" s="65">
        <f t="shared" si="7"/>
        <v>28149.070280065334</v>
      </c>
      <c r="E57" s="65">
        <f t="shared" si="6"/>
        <v>63245.469233146971</v>
      </c>
      <c r="F57" s="65">
        <f t="shared" si="5"/>
        <v>91394.539513212309</v>
      </c>
      <c r="G57" s="65">
        <f t="shared" si="3"/>
        <v>2751661.5587733868</v>
      </c>
      <c r="H57" s="1"/>
      <c r="I57" s="1"/>
    </row>
    <row r="58" spans="1:9">
      <c r="A58" s="64" t="s">
        <v>15</v>
      </c>
      <c r="B58" s="64" t="s">
        <v>100</v>
      </c>
      <c r="C58" s="65">
        <f t="shared" si="4"/>
        <v>2751661.5587733868</v>
      </c>
      <c r="D58" s="65">
        <f t="shared" si="7"/>
        <v>27516.615587733864</v>
      </c>
      <c r="E58" s="65">
        <f t="shared" si="6"/>
        <v>63877.923925478448</v>
      </c>
      <c r="F58" s="65">
        <f t="shared" si="5"/>
        <v>91394.539513212309</v>
      </c>
      <c r="G58" s="65">
        <f t="shared" si="3"/>
        <v>2687783.6348479083</v>
      </c>
    </row>
    <row r="59" spans="1:9">
      <c r="A59" s="64"/>
      <c r="B59" s="64" t="s">
        <v>101</v>
      </c>
      <c r="C59" s="65">
        <f t="shared" si="4"/>
        <v>2687783.6348479083</v>
      </c>
      <c r="D59" s="65">
        <f t="shared" si="7"/>
        <v>26877.836348479079</v>
      </c>
      <c r="E59" s="65">
        <f t="shared" si="6"/>
        <v>64516.703164733233</v>
      </c>
      <c r="F59" s="65">
        <f t="shared" si="5"/>
        <v>91394.539513212309</v>
      </c>
      <c r="G59" s="65">
        <f t="shared" si="3"/>
        <v>2623266.9316831753</v>
      </c>
    </row>
    <row r="60" spans="1:9">
      <c r="A60" s="64"/>
      <c r="B60" s="64" t="s">
        <v>102</v>
      </c>
      <c r="C60" s="65">
        <f t="shared" si="4"/>
        <v>2623266.9316831753</v>
      </c>
      <c r="D60" s="65">
        <f t="shared" si="7"/>
        <v>26232.669316831754</v>
      </c>
      <c r="E60" s="65">
        <f t="shared" si="6"/>
        <v>65161.870196380551</v>
      </c>
      <c r="F60" s="65">
        <f t="shared" si="5"/>
        <v>91394.539513212309</v>
      </c>
      <c r="G60" s="65">
        <f t="shared" si="3"/>
        <v>2558105.0614867946</v>
      </c>
    </row>
    <row r="61" spans="1:9">
      <c r="A61" s="64"/>
      <c r="B61" s="64" t="s">
        <v>103</v>
      </c>
      <c r="C61" s="65">
        <f t="shared" si="4"/>
        <v>2558105.0614867946</v>
      </c>
      <c r="D61" s="65">
        <f t="shared" si="7"/>
        <v>25581.050614867945</v>
      </c>
      <c r="E61" s="65">
        <f t="shared" si="6"/>
        <v>65813.488898344367</v>
      </c>
      <c r="F61" s="65">
        <f t="shared" si="5"/>
        <v>91394.539513212309</v>
      </c>
      <c r="G61" s="65">
        <f t="shared" si="3"/>
        <v>2492291.5725884503</v>
      </c>
    </row>
    <row r="62" spans="1:9">
      <c r="A62" s="64"/>
      <c r="B62" s="64" t="s">
        <v>104</v>
      </c>
      <c r="C62" s="65">
        <f t="shared" si="4"/>
        <v>2492291.5725884503</v>
      </c>
      <c r="D62" s="65">
        <f t="shared" si="7"/>
        <v>24922.915725884504</v>
      </c>
      <c r="E62" s="65">
        <f t="shared" si="6"/>
        <v>66471.623787327801</v>
      </c>
      <c r="F62" s="65">
        <f t="shared" si="5"/>
        <v>91394.539513212309</v>
      </c>
      <c r="G62" s="65">
        <f t="shared" si="3"/>
        <v>2425819.9488011226</v>
      </c>
    </row>
    <row r="63" spans="1:9">
      <c r="A63" s="64"/>
      <c r="B63" s="64" t="s">
        <v>105</v>
      </c>
      <c r="C63" s="65">
        <f t="shared" si="4"/>
        <v>2425819.9488011226</v>
      </c>
      <c r="D63" s="65">
        <f t="shared" si="7"/>
        <v>24258.199488011222</v>
      </c>
      <c r="E63" s="65">
        <f t="shared" si="6"/>
        <v>67136.340025201091</v>
      </c>
      <c r="F63" s="65">
        <f t="shared" si="5"/>
        <v>91394.539513212309</v>
      </c>
      <c r="G63" s="65">
        <f t="shared" si="3"/>
        <v>2358683.6087759216</v>
      </c>
    </row>
    <row r="64" spans="1:9">
      <c r="A64" s="64"/>
      <c r="B64" s="64" t="s">
        <v>106</v>
      </c>
      <c r="C64" s="65">
        <f t="shared" si="4"/>
        <v>2358683.6087759216</v>
      </c>
      <c r="D64" s="65">
        <f t="shared" si="7"/>
        <v>23586.836087759217</v>
      </c>
      <c r="E64" s="65">
        <f t="shared" si="6"/>
        <v>67807.703425453088</v>
      </c>
      <c r="F64" s="65">
        <f t="shared" si="5"/>
        <v>91394.539513212309</v>
      </c>
      <c r="G64" s="65">
        <f t="shared" si="3"/>
        <v>2290875.9053504686</v>
      </c>
    </row>
    <row r="65" spans="1:9">
      <c r="A65" s="64"/>
      <c r="B65" s="64" t="s">
        <v>107</v>
      </c>
      <c r="C65" s="65">
        <f t="shared" si="4"/>
        <v>2290875.9053504686</v>
      </c>
      <c r="D65" s="65">
        <f t="shared" si="7"/>
        <v>22908.759053504687</v>
      </c>
      <c r="E65" s="65">
        <f t="shared" si="6"/>
        <v>68485.780459707617</v>
      </c>
      <c r="F65" s="65">
        <f t="shared" si="5"/>
        <v>91394.539513212309</v>
      </c>
      <c r="G65" s="65">
        <f t="shared" si="3"/>
        <v>2222390.124890761</v>
      </c>
    </row>
    <row r="66" spans="1:9">
      <c r="A66" s="64"/>
      <c r="B66" s="64" t="s">
        <v>108</v>
      </c>
      <c r="C66" s="65">
        <f t="shared" si="4"/>
        <v>2222390.124890761</v>
      </c>
      <c r="D66" s="65">
        <f t="shared" si="7"/>
        <v>22223.901248907609</v>
      </c>
      <c r="E66" s="65">
        <f t="shared" si="6"/>
        <v>69170.638264304696</v>
      </c>
      <c r="F66" s="65">
        <f t="shared" si="5"/>
        <v>91394.539513212309</v>
      </c>
      <c r="G66" s="65">
        <f t="shared" si="3"/>
        <v>2153219.4866264565</v>
      </c>
    </row>
    <row r="67" spans="1:9">
      <c r="A67" s="64"/>
      <c r="B67" s="64" t="s">
        <v>109</v>
      </c>
      <c r="C67" s="65">
        <f t="shared" si="4"/>
        <v>2153219.4866264565</v>
      </c>
      <c r="D67" s="65">
        <f t="shared" si="7"/>
        <v>21532.194866264563</v>
      </c>
      <c r="E67" s="65">
        <f t="shared" si="6"/>
        <v>69862.344646947749</v>
      </c>
      <c r="F67" s="65">
        <f t="shared" si="5"/>
        <v>91394.539513212309</v>
      </c>
      <c r="G67" s="65">
        <f t="shared" si="3"/>
        <v>2083357.1419795088</v>
      </c>
    </row>
    <row r="68" spans="1:9">
      <c r="A68" s="64"/>
      <c r="B68" s="64" t="s">
        <v>110</v>
      </c>
      <c r="C68" s="65">
        <f t="shared" si="4"/>
        <v>2083357.1419795088</v>
      </c>
      <c r="D68" s="65">
        <f t="shared" si="7"/>
        <v>20833.571419795087</v>
      </c>
      <c r="E68" s="65">
        <f t="shared" si="6"/>
        <v>70560.968093417221</v>
      </c>
      <c r="F68" s="65">
        <f t="shared" si="5"/>
        <v>91394.539513212309</v>
      </c>
      <c r="G68" s="65">
        <f t="shared" si="3"/>
        <v>2012796.1738860917</v>
      </c>
    </row>
    <row r="69" spans="1:9">
      <c r="A69" s="64"/>
      <c r="B69" s="64" t="s">
        <v>111</v>
      </c>
      <c r="C69" s="65">
        <f t="shared" si="4"/>
        <v>2012796.1738860917</v>
      </c>
      <c r="D69" s="65">
        <f t="shared" si="7"/>
        <v>20127.961738860915</v>
      </c>
      <c r="E69" s="65">
        <f t="shared" si="6"/>
        <v>71266.57777435139</v>
      </c>
      <c r="F69" s="65">
        <f t="shared" si="5"/>
        <v>91394.539513212309</v>
      </c>
      <c r="G69" s="65">
        <f t="shared" si="3"/>
        <v>1941529.5961117402</v>
      </c>
      <c r="H69" s="1"/>
      <c r="I69" s="1"/>
    </row>
    <row r="70" spans="1:9">
      <c r="A70" s="64" t="s">
        <v>16</v>
      </c>
      <c r="B70" s="64" t="s">
        <v>112</v>
      </c>
      <c r="C70" s="65">
        <f t="shared" ref="C70:C93" si="8">G69</f>
        <v>1941529.5961117402</v>
      </c>
      <c r="D70" s="65">
        <f t="shared" ref="D70:D93" si="9">C70*$D$5/12</f>
        <v>19415.295961117401</v>
      </c>
      <c r="E70" s="65">
        <f t="shared" ref="E70:E93" si="10">F70-D70</f>
        <v>71979.243552094907</v>
      </c>
      <c r="F70" s="65">
        <f t="shared" si="5"/>
        <v>91394.539513212309</v>
      </c>
      <c r="G70" s="65">
        <f t="shared" ref="G70:G93" si="11">C70-E70</f>
        <v>1869550.3525596452</v>
      </c>
    </row>
    <row r="71" spans="1:9">
      <c r="A71" s="64"/>
      <c r="B71" s="64" t="s">
        <v>113</v>
      </c>
      <c r="C71" s="65">
        <f t="shared" si="8"/>
        <v>1869550.3525596452</v>
      </c>
      <c r="D71" s="65">
        <f t="shared" si="9"/>
        <v>18695.50352559645</v>
      </c>
      <c r="E71" s="65">
        <f t="shared" si="10"/>
        <v>72699.035987615862</v>
      </c>
      <c r="F71" s="65">
        <f t="shared" si="5"/>
        <v>91394.539513212309</v>
      </c>
      <c r="G71" s="65">
        <f t="shared" si="11"/>
        <v>1796851.3165720294</v>
      </c>
    </row>
    <row r="72" spans="1:9">
      <c r="A72" s="64"/>
      <c r="B72" s="64" t="s">
        <v>114</v>
      </c>
      <c r="C72" s="65">
        <f t="shared" si="8"/>
        <v>1796851.3165720294</v>
      </c>
      <c r="D72" s="65">
        <f t="shared" si="9"/>
        <v>17968.513165720291</v>
      </c>
      <c r="E72" s="65">
        <f t="shared" si="10"/>
        <v>73426.026347492021</v>
      </c>
      <c r="F72" s="65">
        <f t="shared" si="5"/>
        <v>91394.539513212309</v>
      </c>
      <c r="G72" s="65">
        <f t="shared" si="11"/>
        <v>1723425.2902245373</v>
      </c>
    </row>
    <row r="73" spans="1:9">
      <c r="A73" s="64"/>
      <c r="B73" s="64" t="s">
        <v>115</v>
      </c>
      <c r="C73" s="65">
        <f t="shared" si="8"/>
        <v>1723425.2902245373</v>
      </c>
      <c r="D73" s="65">
        <f t="shared" si="9"/>
        <v>17234.252902245371</v>
      </c>
      <c r="E73" s="65">
        <f t="shared" si="10"/>
        <v>74160.286610966941</v>
      </c>
      <c r="F73" s="65">
        <f t="shared" si="5"/>
        <v>91394.539513212309</v>
      </c>
      <c r="G73" s="65">
        <f t="shared" si="11"/>
        <v>1649265.0036135702</v>
      </c>
    </row>
    <row r="74" spans="1:9">
      <c r="A74" s="64"/>
      <c r="B74" s="64" t="s">
        <v>116</v>
      </c>
      <c r="C74" s="65">
        <f t="shared" si="8"/>
        <v>1649265.0036135702</v>
      </c>
      <c r="D74" s="65">
        <f t="shared" si="9"/>
        <v>16492.650036135703</v>
      </c>
      <c r="E74" s="65">
        <f t="shared" si="10"/>
        <v>74901.889477076606</v>
      </c>
      <c r="F74" s="65">
        <f t="shared" si="5"/>
        <v>91394.539513212309</v>
      </c>
      <c r="G74" s="65">
        <f t="shared" si="11"/>
        <v>1574363.1141364935</v>
      </c>
    </row>
    <row r="75" spans="1:9">
      <c r="A75" s="64"/>
      <c r="B75" s="64" t="s">
        <v>117</v>
      </c>
      <c r="C75" s="65">
        <f t="shared" si="8"/>
        <v>1574363.1141364935</v>
      </c>
      <c r="D75" s="65">
        <f t="shared" si="9"/>
        <v>15743.631141364936</v>
      </c>
      <c r="E75" s="65">
        <f t="shared" si="10"/>
        <v>75650.90837184737</v>
      </c>
      <c r="F75" s="65">
        <f t="shared" si="5"/>
        <v>91394.539513212309</v>
      </c>
      <c r="G75" s="65">
        <f t="shared" si="11"/>
        <v>1498712.2057646462</v>
      </c>
    </row>
    <row r="76" spans="1:9">
      <c r="A76" s="64"/>
      <c r="B76" s="64" t="s">
        <v>118</v>
      </c>
      <c r="C76" s="65">
        <f t="shared" si="8"/>
        <v>1498712.2057646462</v>
      </c>
      <c r="D76" s="65">
        <f t="shared" si="9"/>
        <v>14987.122057646462</v>
      </c>
      <c r="E76" s="65">
        <f t="shared" si="10"/>
        <v>76407.417455565854</v>
      </c>
      <c r="F76" s="65">
        <f t="shared" si="5"/>
        <v>91394.539513212309</v>
      </c>
      <c r="G76" s="65">
        <f t="shared" si="11"/>
        <v>1422304.7883090803</v>
      </c>
    </row>
    <row r="77" spans="1:9">
      <c r="A77" s="64"/>
      <c r="B77" s="64" t="s">
        <v>119</v>
      </c>
      <c r="C77" s="65">
        <f t="shared" si="8"/>
        <v>1422304.7883090803</v>
      </c>
      <c r="D77" s="65">
        <f t="shared" si="9"/>
        <v>14223.047883090803</v>
      </c>
      <c r="E77" s="65">
        <f t="shared" si="10"/>
        <v>77171.491630121513</v>
      </c>
      <c r="F77" s="65">
        <f t="shared" si="5"/>
        <v>91394.539513212309</v>
      </c>
      <c r="G77" s="65">
        <f t="shared" si="11"/>
        <v>1345133.2966789587</v>
      </c>
    </row>
    <row r="78" spans="1:9">
      <c r="A78" s="64"/>
      <c r="B78" s="64" t="s">
        <v>120</v>
      </c>
      <c r="C78" s="65">
        <f t="shared" si="8"/>
        <v>1345133.2966789587</v>
      </c>
      <c r="D78" s="65">
        <f t="shared" si="9"/>
        <v>13451.332966789587</v>
      </c>
      <c r="E78" s="65">
        <f t="shared" si="10"/>
        <v>77943.20654642272</v>
      </c>
      <c r="F78" s="65">
        <f t="shared" si="5"/>
        <v>91394.539513212309</v>
      </c>
      <c r="G78" s="65">
        <f t="shared" si="11"/>
        <v>1267190.0901325359</v>
      </c>
    </row>
    <row r="79" spans="1:9">
      <c r="A79" s="64"/>
      <c r="B79" s="64" t="s">
        <v>121</v>
      </c>
      <c r="C79" s="65">
        <f t="shared" si="8"/>
        <v>1267190.0901325359</v>
      </c>
      <c r="D79" s="65">
        <f t="shared" si="9"/>
        <v>12671.900901325358</v>
      </c>
      <c r="E79" s="65">
        <f t="shared" si="10"/>
        <v>78722.638611886956</v>
      </c>
      <c r="F79" s="65">
        <f t="shared" si="5"/>
        <v>91394.539513212309</v>
      </c>
      <c r="G79" s="65">
        <f t="shared" si="11"/>
        <v>1188467.451520649</v>
      </c>
    </row>
    <row r="80" spans="1:9">
      <c r="A80" s="64"/>
      <c r="B80" s="64" t="s">
        <v>122</v>
      </c>
      <c r="C80" s="65">
        <f t="shared" si="8"/>
        <v>1188467.451520649</v>
      </c>
      <c r="D80" s="65">
        <f t="shared" si="9"/>
        <v>11884.67451520649</v>
      </c>
      <c r="E80" s="65">
        <f t="shared" si="10"/>
        <v>79509.864998005825</v>
      </c>
      <c r="F80" s="65">
        <f t="shared" ref="F80:F93" si="12">$D$8</f>
        <v>91394.539513212309</v>
      </c>
      <c r="G80" s="65">
        <f t="shared" si="11"/>
        <v>1108957.5865226432</v>
      </c>
    </row>
    <row r="81" spans="1:9">
      <c r="A81" s="64"/>
      <c r="B81" s="64" t="s">
        <v>123</v>
      </c>
      <c r="C81" s="65">
        <f t="shared" si="8"/>
        <v>1108957.5865226432</v>
      </c>
      <c r="D81" s="65">
        <f t="shared" si="9"/>
        <v>11089.575865226432</v>
      </c>
      <c r="E81" s="65">
        <f t="shared" si="10"/>
        <v>80304.963647985875</v>
      </c>
      <c r="F81" s="65">
        <f t="shared" si="12"/>
        <v>91394.539513212309</v>
      </c>
      <c r="G81" s="65">
        <f t="shared" si="11"/>
        <v>1028652.6228746574</v>
      </c>
      <c r="H81" s="1"/>
      <c r="I81" s="1"/>
    </row>
    <row r="82" spans="1:9">
      <c r="A82" s="64" t="s">
        <v>276</v>
      </c>
      <c r="B82" s="64" t="s">
        <v>211</v>
      </c>
      <c r="C82" s="65">
        <f t="shared" si="8"/>
        <v>1028652.6228746574</v>
      </c>
      <c r="D82" s="65">
        <f t="shared" si="9"/>
        <v>10286.526228746574</v>
      </c>
      <c r="E82" s="65">
        <f t="shared" si="10"/>
        <v>81108.013284465735</v>
      </c>
      <c r="F82" s="65">
        <f t="shared" si="12"/>
        <v>91394.539513212309</v>
      </c>
      <c r="G82" s="65">
        <f t="shared" si="11"/>
        <v>947544.60959019163</v>
      </c>
    </row>
    <row r="83" spans="1:9">
      <c r="A83" s="64"/>
      <c r="B83" s="64" t="s">
        <v>212</v>
      </c>
      <c r="C83" s="65">
        <f t="shared" si="8"/>
        <v>947544.60959019163</v>
      </c>
      <c r="D83" s="65">
        <f t="shared" si="9"/>
        <v>9475.4460959019161</v>
      </c>
      <c r="E83" s="65">
        <f t="shared" si="10"/>
        <v>81919.093417310389</v>
      </c>
      <c r="F83" s="65">
        <f t="shared" si="12"/>
        <v>91394.539513212309</v>
      </c>
      <c r="G83" s="65">
        <f t="shared" si="11"/>
        <v>865625.51617288124</v>
      </c>
    </row>
    <row r="84" spans="1:9">
      <c r="A84" s="64"/>
      <c r="B84" s="64" t="s">
        <v>213</v>
      </c>
      <c r="C84" s="65">
        <f t="shared" si="8"/>
        <v>865625.51617288124</v>
      </c>
      <c r="D84" s="65">
        <f t="shared" si="9"/>
        <v>8656.2551617288118</v>
      </c>
      <c r="E84" s="65">
        <f t="shared" si="10"/>
        <v>82738.284351483497</v>
      </c>
      <c r="F84" s="65">
        <f t="shared" si="12"/>
        <v>91394.539513212309</v>
      </c>
      <c r="G84" s="65">
        <f t="shared" si="11"/>
        <v>782887.23182139779</v>
      </c>
    </row>
    <row r="85" spans="1:9">
      <c r="A85" s="64"/>
      <c r="B85" s="64" t="s">
        <v>214</v>
      </c>
      <c r="C85" s="65">
        <f t="shared" si="8"/>
        <v>782887.23182139779</v>
      </c>
      <c r="D85" s="65">
        <f t="shared" si="9"/>
        <v>7828.8723182139775</v>
      </c>
      <c r="E85" s="65">
        <f t="shared" si="10"/>
        <v>83565.667194998328</v>
      </c>
      <c r="F85" s="65">
        <f t="shared" si="12"/>
        <v>91394.539513212309</v>
      </c>
      <c r="G85" s="65">
        <f t="shared" si="11"/>
        <v>699321.56462639943</v>
      </c>
    </row>
    <row r="86" spans="1:9">
      <c r="A86" s="64"/>
      <c r="B86" s="64" t="s">
        <v>215</v>
      </c>
      <c r="C86" s="65">
        <f t="shared" si="8"/>
        <v>699321.56462639943</v>
      </c>
      <c r="D86" s="65">
        <f t="shared" si="9"/>
        <v>6993.2156462639941</v>
      </c>
      <c r="E86" s="65">
        <f t="shared" si="10"/>
        <v>84401.323866948311</v>
      </c>
      <c r="F86" s="65">
        <f t="shared" si="12"/>
        <v>91394.539513212309</v>
      </c>
      <c r="G86" s="65">
        <f t="shared" si="11"/>
        <v>614920.24075945118</v>
      </c>
    </row>
    <row r="87" spans="1:9">
      <c r="A87" s="64"/>
      <c r="B87" s="64" t="s">
        <v>216</v>
      </c>
      <c r="C87" s="65">
        <f t="shared" si="8"/>
        <v>614920.24075945118</v>
      </c>
      <c r="D87" s="65">
        <f t="shared" si="9"/>
        <v>6149.2024075945119</v>
      </c>
      <c r="E87" s="65">
        <f t="shared" si="10"/>
        <v>85245.3371056178</v>
      </c>
      <c r="F87" s="65">
        <f t="shared" si="12"/>
        <v>91394.539513212309</v>
      </c>
      <c r="G87" s="65">
        <f t="shared" si="11"/>
        <v>529674.90365383332</v>
      </c>
    </row>
    <row r="88" spans="1:9">
      <c r="A88" s="64"/>
      <c r="B88" s="64" t="s">
        <v>217</v>
      </c>
      <c r="C88" s="65">
        <f t="shared" si="8"/>
        <v>529674.90365383332</v>
      </c>
      <c r="D88" s="65">
        <f t="shared" si="9"/>
        <v>5296.7490365383328</v>
      </c>
      <c r="E88" s="65">
        <f t="shared" si="10"/>
        <v>86097.790476673981</v>
      </c>
      <c r="F88" s="65">
        <f t="shared" si="12"/>
        <v>91394.539513212309</v>
      </c>
      <c r="G88" s="65">
        <f t="shared" si="11"/>
        <v>443577.11317715934</v>
      </c>
    </row>
    <row r="89" spans="1:9">
      <c r="A89" s="64"/>
      <c r="B89" s="64" t="s">
        <v>218</v>
      </c>
      <c r="C89" s="65">
        <f t="shared" si="8"/>
        <v>443577.11317715934</v>
      </c>
      <c r="D89" s="65">
        <f t="shared" si="9"/>
        <v>4435.771131771593</v>
      </c>
      <c r="E89" s="65">
        <f t="shared" si="10"/>
        <v>86958.768381440721</v>
      </c>
      <c r="F89" s="65">
        <f t="shared" si="12"/>
        <v>91394.539513212309</v>
      </c>
      <c r="G89" s="65">
        <f t="shared" si="11"/>
        <v>356618.34479571861</v>
      </c>
    </row>
    <row r="90" spans="1:9">
      <c r="A90" s="64"/>
      <c r="B90" s="64" t="s">
        <v>219</v>
      </c>
      <c r="C90" s="65">
        <f t="shared" si="8"/>
        <v>356618.34479571861</v>
      </c>
      <c r="D90" s="65">
        <f t="shared" si="9"/>
        <v>3566.1834479571862</v>
      </c>
      <c r="E90" s="65">
        <f t="shared" si="10"/>
        <v>87828.356065255124</v>
      </c>
      <c r="F90" s="65">
        <f t="shared" si="12"/>
        <v>91394.539513212309</v>
      </c>
      <c r="G90" s="65">
        <f t="shared" si="11"/>
        <v>268789.98873046349</v>
      </c>
    </row>
    <row r="91" spans="1:9">
      <c r="A91" s="64"/>
      <c r="B91" s="64" t="s">
        <v>220</v>
      </c>
      <c r="C91" s="65">
        <f t="shared" si="8"/>
        <v>268789.98873046349</v>
      </c>
      <c r="D91" s="65">
        <f t="shared" si="9"/>
        <v>2687.8998873046348</v>
      </c>
      <c r="E91" s="65">
        <f t="shared" si="10"/>
        <v>88706.639625907672</v>
      </c>
      <c r="F91" s="65">
        <f t="shared" si="12"/>
        <v>91394.539513212309</v>
      </c>
      <c r="G91" s="65">
        <f t="shared" si="11"/>
        <v>180083.34910455582</v>
      </c>
    </row>
    <row r="92" spans="1:9">
      <c r="A92" s="64"/>
      <c r="B92" s="64" t="s">
        <v>221</v>
      </c>
      <c r="C92" s="65">
        <f t="shared" si="8"/>
        <v>180083.34910455582</v>
      </c>
      <c r="D92" s="65">
        <f t="shared" si="9"/>
        <v>1800.833491045558</v>
      </c>
      <c r="E92" s="65">
        <f t="shared" si="10"/>
        <v>89593.706022166749</v>
      </c>
      <c r="F92" s="65">
        <f t="shared" si="12"/>
        <v>91394.539513212309</v>
      </c>
      <c r="G92" s="65">
        <f t="shared" si="11"/>
        <v>90489.64308238907</v>
      </c>
    </row>
    <row r="93" spans="1:9">
      <c r="A93" s="64"/>
      <c r="B93" s="64" t="s">
        <v>222</v>
      </c>
      <c r="C93" s="65">
        <f t="shared" si="8"/>
        <v>90489.64308238907</v>
      </c>
      <c r="D93" s="65">
        <f t="shared" si="9"/>
        <v>904.89643082389068</v>
      </c>
      <c r="E93" s="65">
        <f t="shared" si="10"/>
        <v>90489.643082388415</v>
      </c>
      <c r="F93" s="65">
        <f t="shared" si="12"/>
        <v>91394.539513212309</v>
      </c>
      <c r="G93" s="65">
        <f t="shared" si="11"/>
        <v>6.5483618527650833E-10</v>
      </c>
    </row>
    <row r="94" spans="1:9">
      <c r="A94" s="63"/>
      <c r="B94" s="63"/>
      <c r="C94" s="63"/>
      <c r="D94" s="70">
        <f>SUM(D10:D93)</f>
        <v>2491180.1255505611</v>
      </c>
      <c r="E94" s="70">
        <f>SUM(E10:E93)</f>
        <v>4933610.5919999992</v>
      </c>
      <c r="F94" s="63"/>
      <c r="G94" s="63"/>
    </row>
    <row r="95" spans="1:9" ht="39.950000000000003" customHeight="1">
      <c r="A95" s="447" t="s">
        <v>403</v>
      </c>
      <c r="B95" s="447"/>
      <c r="C95" s="447"/>
      <c r="D95" s="447"/>
      <c r="E95" s="447"/>
      <c r="F95" s="447"/>
      <c r="G95" s="447"/>
      <c r="H95" s="447"/>
    </row>
    <row r="96" spans="1:9">
      <c r="A96" t="s">
        <v>522</v>
      </c>
    </row>
    <row r="97" spans="1:2">
      <c r="A97">
        <v>1</v>
      </c>
      <c r="B97" t="s">
        <v>523</v>
      </c>
    </row>
    <row r="98" spans="1:2">
      <c r="A98">
        <v>2</v>
      </c>
      <c r="B98" t="s">
        <v>524</v>
      </c>
    </row>
  </sheetData>
  <mergeCells count="2">
    <mergeCell ref="A2:G2"/>
    <mergeCell ref="A95:H95"/>
  </mergeCells>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2:V71"/>
  <sheetViews>
    <sheetView view="pageBreakPreview" topLeftCell="B58" zoomScale="80" zoomScaleSheetLayoutView="80" workbookViewId="0">
      <selection activeCell="B79" sqref="B79"/>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24" t="s">
        <v>546</v>
      </c>
      <c r="D2" s="424"/>
      <c r="E2" s="424"/>
      <c r="F2" s="424"/>
      <c r="G2" s="424"/>
      <c r="H2" s="424"/>
      <c r="I2" s="424"/>
      <c r="J2" s="424"/>
      <c r="K2" s="424"/>
      <c r="L2" s="135"/>
    </row>
    <row r="4" spans="3:22">
      <c r="C4" s="55" t="s">
        <v>0</v>
      </c>
      <c r="D4" s="55"/>
      <c r="E4" s="56" t="s">
        <v>2</v>
      </c>
      <c r="F4" s="56" t="s">
        <v>3</v>
      </c>
      <c r="G4" s="56" t="s">
        <v>4</v>
      </c>
      <c r="H4" s="56" t="s">
        <v>5</v>
      </c>
      <c r="I4" s="56" t="s">
        <v>6</v>
      </c>
      <c r="J4" s="56" t="s">
        <v>169</v>
      </c>
      <c r="K4" s="56" t="s">
        <v>168</v>
      </c>
      <c r="L4" s="63"/>
      <c r="M4" s="63"/>
      <c r="N4" s="169"/>
      <c r="O4" s="169"/>
      <c r="P4" s="169"/>
      <c r="Q4" s="169"/>
      <c r="R4" s="169"/>
      <c r="S4" s="169"/>
      <c r="T4" s="169"/>
      <c r="U4" s="169"/>
      <c r="V4" s="169"/>
    </row>
    <row r="5" spans="3:22">
      <c r="C5" s="64" t="s">
        <v>357</v>
      </c>
      <c r="D5" s="64"/>
      <c r="E5" s="64"/>
      <c r="F5" s="64"/>
      <c r="G5" s="64"/>
      <c r="H5" s="64"/>
      <c r="I5" s="64"/>
      <c r="J5" s="64"/>
      <c r="K5" s="64"/>
      <c r="L5" s="63"/>
      <c r="M5" s="63"/>
      <c r="N5" s="458" t="s">
        <v>519</v>
      </c>
      <c r="O5" s="458"/>
      <c r="P5" s="458"/>
      <c r="Q5" s="458"/>
      <c r="R5" s="458"/>
      <c r="S5" s="169"/>
      <c r="T5" s="169"/>
      <c r="U5" s="458" t="s">
        <v>520</v>
      </c>
      <c r="V5" s="458"/>
    </row>
    <row r="6" spans="3:22" hidden="1">
      <c r="C6" s="64" t="s">
        <v>358</v>
      </c>
      <c r="D6" s="121"/>
      <c r="E6" s="64"/>
      <c r="F6" s="65">
        <f t="shared" ref="F6:K9" si="0">E15</f>
        <v>0</v>
      </c>
      <c r="G6" s="65">
        <f t="shared" si="0"/>
        <v>0</v>
      </c>
      <c r="H6" s="65">
        <f t="shared" si="0"/>
        <v>0</v>
      </c>
      <c r="I6" s="65">
        <f t="shared" si="0"/>
        <v>0</v>
      </c>
      <c r="J6" s="65">
        <f t="shared" si="0"/>
        <v>0</v>
      </c>
      <c r="K6" s="65">
        <f t="shared" si="0"/>
        <v>0</v>
      </c>
      <c r="L6" s="63"/>
      <c r="M6" s="63"/>
      <c r="N6" s="457" t="s">
        <v>521</v>
      </c>
      <c r="O6" s="457"/>
      <c r="P6" s="457"/>
      <c r="Q6" s="457"/>
      <c r="R6" s="457"/>
      <c r="S6" s="169"/>
      <c r="T6" s="169"/>
      <c r="U6" s="457" t="s">
        <v>521</v>
      </c>
      <c r="V6" s="457"/>
    </row>
    <row r="7" spans="3:22">
      <c r="C7" s="64" t="s">
        <v>761</v>
      </c>
      <c r="D7" s="121"/>
      <c r="E7" s="64"/>
      <c r="F7" s="65">
        <f t="shared" si="0"/>
        <v>272506.11417768756</v>
      </c>
      <c r="G7" s="65">
        <f t="shared" si="0"/>
        <v>314744.56187522906</v>
      </c>
      <c r="H7" s="65">
        <f t="shared" si="0"/>
        <v>360525.58905708068</v>
      </c>
      <c r="I7" s="65">
        <f t="shared" si="0"/>
        <v>410097.85755242937</v>
      </c>
      <c r="J7" s="65">
        <f t="shared" si="0"/>
        <v>463726.03892467008</v>
      </c>
      <c r="K7" s="65">
        <f t="shared" si="0"/>
        <v>521691.79379025399</v>
      </c>
      <c r="L7" s="63"/>
      <c r="M7" s="63"/>
      <c r="N7" s="170" t="s">
        <v>0</v>
      </c>
      <c r="O7" s="170" t="s">
        <v>163</v>
      </c>
      <c r="P7" s="170" t="s">
        <v>164</v>
      </c>
      <c r="Q7" s="170" t="s">
        <v>310</v>
      </c>
      <c r="R7" s="170" t="s">
        <v>311</v>
      </c>
      <c r="S7" s="169"/>
      <c r="T7" s="169"/>
      <c r="U7" s="236" t="s">
        <v>0</v>
      </c>
      <c r="V7" s="236" t="s">
        <v>478</v>
      </c>
    </row>
    <row r="8" spans="3:22" hidden="1">
      <c r="C8" s="64" t="s">
        <v>537</v>
      </c>
      <c r="D8" s="121"/>
      <c r="E8" s="64"/>
      <c r="F8" s="65">
        <f t="shared" si="0"/>
        <v>0</v>
      </c>
      <c r="G8" s="65">
        <f t="shared" si="0"/>
        <v>0</v>
      </c>
      <c r="H8" s="65">
        <f t="shared" si="0"/>
        <v>0</v>
      </c>
      <c r="I8" s="65">
        <f t="shared" si="0"/>
        <v>0</v>
      </c>
      <c r="J8" s="65">
        <f t="shared" si="0"/>
        <v>0</v>
      </c>
      <c r="K8" s="65">
        <f t="shared" si="0"/>
        <v>0</v>
      </c>
      <c r="L8" s="63"/>
      <c r="M8" s="63"/>
      <c r="N8" s="171" t="s">
        <v>359</v>
      </c>
      <c r="O8" s="171">
        <f>'13.Facility 2 Grain Processing'!C150</f>
        <v>9200</v>
      </c>
      <c r="P8" s="171">
        <f>'13.Facility 2 Grain Processing'!C151</f>
        <v>6500</v>
      </c>
      <c r="Q8" s="171">
        <f>'13.Facility 2 Grain Processing'!C152</f>
        <v>7500</v>
      </c>
      <c r="R8" s="171" t="e">
        <f>'13.Facility 2 Grain Processing'!#REF!</f>
        <v>#REF!</v>
      </c>
      <c r="S8" s="169"/>
      <c r="T8" s="169"/>
      <c r="U8" s="171" t="s">
        <v>337</v>
      </c>
      <c r="V8" s="171">
        <f>'17.Facility 6 Horti Processing '!C163</f>
        <v>6000</v>
      </c>
    </row>
    <row r="9" spans="3:22" hidden="1">
      <c r="C9" s="64" t="str">
        <f>C18</f>
        <v xml:space="preserve">Horticulture Processing </v>
      </c>
      <c r="D9" s="64"/>
      <c r="E9" s="64"/>
      <c r="F9" s="65">
        <f>E18</f>
        <v>0</v>
      </c>
      <c r="G9" s="65">
        <f t="shared" si="0"/>
        <v>0</v>
      </c>
      <c r="H9" s="65">
        <f t="shared" si="0"/>
        <v>0</v>
      </c>
      <c r="I9" s="65">
        <f t="shared" si="0"/>
        <v>0</v>
      </c>
      <c r="J9" s="65">
        <f t="shared" si="0"/>
        <v>0</v>
      </c>
      <c r="K9" s="65">
        <f t="shared" si="0"/>
        <v>0</v>
      </c>
      <c r="L9" s="63"/>
      <c r="M9" s="63"/>
      <c r="N9" s="171" t="e">
        <f>'13.Facility 2 Grain Processing'!#REF!</f>
        <v>#REF!</v>
      </c>
      <c r="O9" s="171" t="e">
        <f>('13.Facility 2 Grain Processing'!#REF!*'13.Facility 2 Grain Processing'!#REF!/1000)*100</f>
        <v>#REF!</v>
      </c>
      <c r="P9" s="171" t="e">
        <f>O9</f>
        <v>#REF!</v>
      </c>
      <c r="Q9" s="171" t="e">
        <f t="shared" ref="Q9:R9" si="1">P9</f>
        <v>#REF!</v>
      </c>
      <c r="R9" s="171" t="e">
        <f t="shared" si="1"/>
        <v>#REF!</v>
      </c>
      <c r="S9" s="169"/>
      <c r="T9" s="169"/>
      <c r="U9" s="171" t="str">
        <f>'17.Facility 6 Horti Processing '!A164</f>
        <v>Other Consumbales</v>
      </c>
      <c r="V9" s="172">
        <f>'17.Facility 6 Horti Processing '!C164</f>
        <v>2000</v>
      </c>
    </row>
    <row r="10" spans="3:22">
      <c r="C10" s="64"/>
      <c r="D10" s="64"/>
      <c r="E10" s="64"/>
      <c r="F10" s="65"/>
      <c r="G10" s="65"/>
      <c r="H10" s="65"/>
      <c r="I10" s="65"/>
      <c r="J10" s="65"/>
      <c r="K10" s="65"/>
      <c r="L10" s="63"/>
      <c r="M10" s="63"/>
      <c r="N10" s="171" t="str">
        <f>'13.Facility 2 Grain Processing'!A153</f>
        <v xml:space="preserve">Daily Labour </v>
      </c>
      <c r="O10" s="173">
        <f>('13.Facility 2 Grain Processing'!B153*'13.Facility 2 Grain Processing'!C153)/('13.Facility 2 Grain Processing'!B5*'13.Facility 2 Grain Processing'!B6)</f>
        <v>0</v>
      </c>
      <c r="P10" s="173">
        <f>O10</f>
        <v>0</v>
      </c>
      <c r="Q10" s="173">
        <f t="shared" ref="Q10:R10" si="2">P10</f>
        <v>0</v>
      </c>
      <c r="R10" s="173">
        <f t="shared" si="2"/>
        <v>0</v>
      </c>
      <c r="S10" s="169"/>
      <c r="T10" s="169"/>
      <c r="U10" s="171" t="str">
        <f>'17.Facility 6 Horti Processing '!A165</f>
        <v xml:space="preserve">Daily Labour </v>
      </c>
      <c r="V10" s="172">
        <f>'17.Facility 6 Horti Processing '!B165*'17.Facility 6 Horti Processing '!C165/('17.Facility 6 Horti Processing '!B5*'17.Facility 6 Horti Processing '!B6)</f>
        <v>187.5</v>
      </c>
    </row>
    <row r="11" spans="3:22">
      <c r="C11" s="64"/>
      <c r="D11" s="64"/>
      <c r="E11" s="64"/>
      <c r="F11" s="65"/>
      <c r="G11" s="65"/>
      <c r="H11" s="65"/>
      <c r="I11" s="65"/>
      <c r="J11" s="65"/>
      <c r="K11" s="65"/>
      <c r="L11" s="63"/>
      <c r="M11" s="63"/>
      <c r="N11" s="171" t="str">
        <f>'13.Facility 2 Grain Processing'!A154</f>
        <v>Electricity Charges</v>
      </c>
      <c r="O11" s="173">
        <f>('13.Facility 2 Grain Processing'!B154*'13.Facility 2 Grain Processing'!C154)/('13.Facility 2 Grain Processing'!B5*'13.Facility 2 Grain Processing'!B6)</f>
        <v>0</v>
      </c>
      <c r="P11" s="173">
        <f>O11</f>
        <v>0</v>
      </c>
      <c r="Q11" s="173">
        <f t="shared" ref="Q11" si="3">P11</f>
        <v>0</v>
      </c>
      <c r="R11" s="173">
        <f t="shared" ref="R11" si="4">Q11</f>
        <v>0</v>
      </c>
      <c r="S11" s="169"/>
      <c r="T11" s="169"/>
      <c r="U11" s="171" t="str">
        <f>'17.Facility 6 Horti Processing '!A166</f>
        <v>Electricity Charges</v>
      </c>
      <c r="V11" s="171">
        <f>'17.Facility 6 Horti Processing '!B166*'17.Facility 6 Horti Processing '!C166/('17.Facility 6 Horti Processing '!B5*'17.Facility 6 Horti Processing '!B6)</f>
        <v>0</v>
      </c>
    </row>
    <row r="12" spans="3:22">
      <c r="C12" s="64" t="s">
        <v>1</v>
      </c>
      <c r="D12" s="64"/>
      <c r="E12" s="65"/>
      <c r="F12" s="65">
        <f t="shared" ref="F12:K12" si="5">SUM(F6:F11)</f>
        <v>272506.11417768756</v>
      </c>
      <c r="G12" s="65">
        <f t="shared" si="5"/>
        <v>314744.56187522906</v>
      </c>
      <c r="H12" s="65">
        <f t="shared" si="5"/>
        <v>360525.58905708068</v>
      </c>
      <c r="I12" s="65">
        <f t="shared" si="5"/>
        <v>410097.85755242937</v>
      </c>
      <c r="J12" s="65">
        <f t="shared" si="5"/>
        <v>463726.03892467008</v>
      </c>
      <c r="K12" s="65">
        <f t="shared" si="5"/>
        <v>521691.79379025399</v>
      </c>
      <c r="L12" s="63"/>
      <c r="M12" s="63"/>
      <c r="N12" s="171" t="str">
        <f>'13.Facility 2 Grain Processing'!A155</f>
        <v>Loading/Unloading Charges</v>
      </c>
      <c r="O12" s="171">
        <f>'13.Facility 2 Grain Processing'!C155*2</f>
        <v>40</v>
      </c>
      <c r="P12" s="171">
        <f>O12</f>
        <v>40</v>
      </c>
      <c r="Q12" s="171">
        <f t="shared" ref="Q12:R13" si="6">P12</f>
        <v>40</v>
      </c>
      <c r="R12" s="171">
        <f t="shared" si="6"/>
        <v>40</v>
      </c>
      <c r="S12" s="169"/>
      <c r="T12" s="169"/>
      <c r="U12" s="171" t="str">
        <f>'17.Facility 6 Horti Processing '!A167</f>
        <v>Loading/Unloading Charges</v>
      </c>
      <c r="V12" s="171">
        <f>'17.Facility 6 Horti Processing '!C167</f>
        <v>10</v>
      </c>
    </row>
    <row r="13" spans="3:22">
      <c r="C13" s="64"/>
      <c r="D13" s="64"/>
      <c r="E13" s="64"/>
      <c r="F13" s="65"/>
      <c r="G13" s="65"/>
      <c r="H13" s="65"/>
      <c r="I13" s="65"/>
      <c r="J13" s="65"/>
      <c r="K13" s="65"/>
      <c r="L13" s="63"/>
      <c r="M13" s="63"/>
      <c r="N13" s="171" t="str">
        <f>'13.Facility 2 Grain Processing'!A157</f>
        <v>packaging Exp- Oil Packaging</v>
      </c>
      <c r="O13" s="171">
        <f>'13.Facility 2 Grain Processing'!C157*2</f>
        <v>80</v>
      </c>
      <c r="P13" s="171">
        <f>O13</f>
        <v>80</v>
      </c>
      <c r="Q13" s="171">
        <f t="shared" si="6"/>
        <v>80</v>
      </c>
      <c r="R13" s="171">
        <f t="shared" si="6"/>
        <v>80</v>
      </c>
      <c r="S13" s="169"/>
      <c r="T13" s="169"/>
      <c r="U13" s="171" t="str">
        <f>'17.Facility 6 Horti Processing '!A168</f>
        <v>packaging Exp</v>
      </c>
      <c r="V13" s="9">
        <f>'17.Facility 6 Horti Processing '!C168*100</f>
        <v>200</v>
      </c>
    </row>
    <row r="14" spans="3:22">
      <c r="C14" s="66" t="s">
        <v>339</v>
      </c>
      <c r="D14" s="64"/>
      <c r="E14" s="64"/>
      <c r="F14" s="65"/>
      <c r="G14" s="65"/>
      <c r="H14" s="65"/>
      <c r="I14" s="65"/>
      <c r="J14" s="65"/>
      <c r="K14" s="65"/>
      <c r="L14" s="63"/>
      <c r="M14" s="63"/>
      <c r="N14" s="171"/>
      <c r="O14" s="9"/>
      <c r="P14" s="9"/>
      <c r="Q14" s="9"/>
      <c r="R14" s="9"/>
      <c r="S14" s="169"/>
      <c r="T14" s="169"/>
      <c r="U14" s="9"/>
      <c r="V14" s="9"/>
    </row>
    <row r="15" spans="3:22" hidden="1">
      <c r="C15" s="64" t="str">
        <f>C6</f>
        <v>Agri Input</v>
      </c>
      <c r="D15" s="194">
        <v>0.05</v>
      </c>
      <c r="E15" s="65">
        <f>SUM('16.Facility 5 Agri Input'!D198:D259)*$D$15</f>
        <v>0</v>
      </c>
      <c r="F15" s="65">
        <f>SUM('16.Facility 5 Agri Input'!E198:E259)*$D$15</f>
        <v>0</v>
      </c>
      <c r="G15" s="65">
        <f>SUM('16.Facility 5 Agri Input'!F198:F259)*$D$15</f>
        <v>0</v>
      </c>
      <c r="H15" s="65">
        <f>SUM('16.Facility 5 Agri Input'!G198:G259)*$D$15</f>
        <v>0</v>
      </c>
      <c r="I15" s="65">
        <f>SUM('16.Facility 5 Agri Input'!H198:H259)*$D$15</f>
        <v>0</v>
      </c>
      <c r="J15" s="65">
        <f>SUM('16.Facility 5 Agri Input'!I198:I259)*$D$15</f>
        <v>0</v>
      </c>
      <c r="K15" s="65">
        <f>SUM('16.Facility 5 Agri Input'!J198:J259)*$D$15</f>
        <v>0</v>
      </c>
      <c r="L15" s="63"/>
      <c r="M15" s="63"/>
      <c r="N15" s="9"/>
      <c r="O15" s="9"/>
      <c r="P15" s="9"/>
      <c r="Q15" s="9"/>
      <c r="R15" s="9"/>
      <c r="U15" s="9"/>
      <c r="V15" s="9"/>
    </row>
    <row r="16" spans="3:22">
      <c r="C16" s="64" t="str">
        <f>C7</f>
        <v>Cleaning &amp; Grading</v>
      </c>
      <c r="D16" s="194">
        <v>0.01</v>
      </c>
      <c r="E16" s="65">
        <f>SUM('12.Facility 1 - Trading'!D189:D198)*$D$16</f>
        <v>272506.11417768756</v>
      </c>
      <c r="F16" s="65">
        <f>SUM('12.Facility 1 - Trading'!E189:E198)*$D$16</f>
        <v>314744.56187522906</v>
      </c>
      <c r="G16" s="65">
        <f>SUM('12.Facility 1 - Trading'!F189:F198)*$D$16</f>
        <v>360525.58905708068</v>
      </c>
      <c r="H16" s="65">
        <f>SUM('12.Facility 1 - Trading'!G189:G198)*$D$16</f>
        <v>410097.85755242937</v>
      </c>
      <c r="I16" s="65">
        <f>SUM('12.Facility 1 - Trading'!H189:H198)*$D$16</f>
        <v>463726.03892467008</v>
      </c>
      <c r="J16" s="65">
        <f>SUM('12.Facility 1 - Trading'!I189:I198)*$D$16</f>
        <v>521691.79379025399</v>
      </c>
      <c r="K16" s="65">
        <f>SUM('12.Facility 1 - Trading'!J189:J198)*$D$16</f>
        <v>584294.8090450844</v>
      </c>
      <c r="L16" s="63"/>
      <c r="M16" s="63"/>
      <c r="N16" s="170" t="s">
        <v>360</v>
      </c>
      <c r="O16" s="174" t="e">
        <f>SUM(O8:O13)</f>
        <v>#REF!</v>
      </c>
      <c r="P16" s="174" t="e">
        <f>SUM(P8:P13)</f>
        <v>#REF!</v>
      </c>
      <c r="Q16" s="174" t="e">
        <f>SUM(Q8:Q13)</f>
        <v>#REF!</v>
      </c>
      <c r="R16" s="174" t="e">
        <f>SUM(R8:R13)</f>
        <v>#REF!</v>
      </c>
      <c r="U16" s="170" t="s">
        <v>1</v>
      </c>
      <c r="V16" s="174">
        <f>SUM(V8:V15)</f>
        <v>8397.5</v>
      </c>
    </row>
    <row r="17" spans="1:18" hidden="1">
      <c r="C17" s="64" t="str">
        <f>C8</f>
        <v xml:space="preserve">Grain Processing </v>
      </c>
      <c r="D17" s="194">
        <v>0.05</v>
      </c>
      <c r="E17" s="65"/>
      <c r="F17" s="65"/>
      <c r="G17" s="65"/>
      <c r="H17" s="65"/>
      <c r="I17" s="65"/>
      <c r="J17" s="65"/>
      <c r="K17" s="65"/>
      <c r="L17" s="63"/>
      <c r="M17" s="63"/>
    </row>
    <row r="18" spans="1:18" hidden="1">
      <c r="C18" s="64" t="s">
        <v>506</v>
      </c>
      <c r="D18" s="194">
        <v>0.05</v>
      </c>
      <c r="E18" s="65">
        <f>SUM('17.Facility 6 Horti Processing '!D163:D173)*$D$18</f>
        <v>0</v>
      </c>
      <c r="F18" s="65">
        <f>SUM('17.Facility 6 Horti Processing '!E163:E173)*$D$18</f>
        <v>0</v>
      </c>
      <c r="G18" s="65">
        <f>SUM('17.Facility 6 Horti Processing '!F163:F173)*$D$18</f>
        <v>0</v>
      </c>
      <c r="H18" s="65">
        <f>SUM('17.Facility 6 Horti Processing '!G163:G173)*$D$18</f>
        <v>0</v>
      </c>
      <c r="I18" s="65">
        <f>SUM('17.Facility 6 Horti Processing '!H163:H173)*$D$18</f>
        <v>0</v>
      </c>
      <c r="J18" s="65">
        <f>SUM('17.Facility 6 Horti Processing '!I163:I173)*$D$18</f>
        <v>0</v>
      </c>
      <c r="K18" s="65">
        <f>SUM('17.Facility 6 Horti Processing '!J163:J173)*$D$18</f>
        <v>0</v>
      </c>
      <c r="L18" s="63"/>
      <c r="M18" s="63"/>
    </row>
    <row r="19" spans="1:18">
      <c r="C19" s="64"/>
      <c r="D19" s="167"/>
      <c r="E19" s="65"/>
      <c r="F19" s="65"/>
      <c r="G19" s="65"/>
      <c r="H19" s="65"/>
      <c r="I19" s="65"/>
      <c r="J19" s="65"/>
      <c r="K19" s="65"/>
      <c r="L19" s="63"/>
      <c r="M19" s="63"/>
    </row>
    <row r="20" spans="1:18">
      <c r="C20" s="64"/>
      <c r="D20" s="64"/>
      <c r="E20" s="64"/>
      <c r="F20" s="65"/>
      <c r="G20" s="65"/>
      <c r="H20" s="65"/>
      <c r="I20" s="65"/>
      <c r="J20" s="65"/>
      <c r="K20" s="65"/>
      <c r="L20" s="63"/>
      <c r="M20" s="63"/>
    </row>
    <row r="21" spans="1:18">
      <c r="C21" s="64" t="s">
        <v>1</v>
      </c>
      <c r="D21" s="64"/>
      <c r="E21" s="129">
        <f t="shared" ref="E21:K21" si="7">SUM(E15:E20)</f>
        <v>272506.11417768756</v>
      </c>
      <c r="F21" s="129">
        <f t="shared" si="7"/>
        <v>314744.56187522906</v>
      </c>
      <c r="G21" s="129">
        <f t="shared" si="7"/>
        <v>360525.58905708068</v>
      </c>
      <c r="H21" s="129">
        <f t="shared" si="7"/>
        <v>410097.85755242937</v>
      </c>
      <c r="I21" s="129">
        <f t="shared" si="7"/>
        <v>463726.03892467008</v>
      </c>
      <c r="J21" s="129">
        <f t="shared" si="7"/>
        <v>521691.79379025399</v>
      </c>
      <c r="K21" s="129">
        <f t="shared" si="7"/>
        <v>584294.8090450844</v>
      </c>
      <c r="L21" s="63"/>
      <c r="M21" s="63"/>
    </row>
    <row r="22" spans="1:18">
      <c r="C22" s="63"/>
      <c r="D22" s="63"/>
      <c r="E22" s="276"/>
      <c r="F22" s="212"/>
      <c r="G22" s="212"/>
      <c r="H22" s="212"/>
      <c r="I22" s="212"/>
      <c r="J22" s="212"/>
      <c r="K22" s="212"/>
      <c r="L22" s="63"/>
      <c r="M22" s="63"/>
    </row>
    <row r="23" spans="1:18">
      <c r="C23" s="63"/>
      <c r="D23" s="63"/>
      <c r="E23" s="63"/>
      <c r="F23" s="276"/>
      <c r="G23" s="276"/>
      <c r="H23" s="276"/>
      <c r="I23" s="276"/>
      <c r="J23" s="276"/>
      <c r="K23" s="276"/>
      <c r="L23" s="63"/>
      <c r="M23" s="63"/>
    </row>
    <row r="24" spans="1:18" ht="41.1" customHeight="1">
      <c r="A24" s="459" t="s">
        <v>404</v>
      </c>
      <c r="B24" s="459"/>
      <c r="C24" s="459"/>
      <c r="D24" s="459"/>
      <c r="E24" s="459"/>
      <c r="F24" s="459"/>
      <c r="G24" s="459"/>
      <c r="H24" s="459"/>
      <c r="I24" s="459"/>
      <c r="J24" s="459"/>
      <c r="K24" s="459"/>
      <c r="L24" s="235"/>
      <c r="M24" s="235"/>
      <c r="N24" s="235"/>
      <c r="O24" s="201"/>
      <c r="P24" s="201"/>
      <c r="Q24" s="201"/>
      <c r="R24" s="201"/>
    </row>
    <row r="25" spans="1:18">
      <c r="A25" t="s">
        <v>522</v>
      </c>
    </row>
    <row r="26" spans="1:18">
      <c r="A26">
        <v>1</v>
      </c>
      <c r="B26" t="s">
        <v>525</v>
      </c>
    </row>
    <row r="29" spans="1:18" ht="18.75">
      <c r="B29" s="424" t="s">
        <v>547</v>
      </c>
      <c r="C29" s="424"/>
      <c r="D29" s="424"/>
      <c r="E29" s="424"/>
      <c r="F29" s="424"/>
      <c r="G29" s="424"/>
      <c r="H29" s="424"/>
      <c r="I29" s="424"/>
      <c r="J29" s="424"/>
      <c r="K29" s="424"/>
    </row>
    <row r="31" spans="1:18">
      <c r="B31" s="450" t="s">
        <v>146</v>
      </c>
      <c r="C31" s="450" t="s">
        <v>0</v>
      </c>
      <c r="D31" s="453" t="s">
        <v>356</v>
      </c>
      <c r="E31" s="455" t="s">
        <v>158</v>
      </c>
      <c r="F31" s="456"/>
      <c r="G31" s="456"/>
      <c r="H31" s="456"/>
      <c r="I31" s="456"/>
      <c r="J31" s="456"/>
      <c r="K31" s="456"/>
    </row>
    <row r="32" spans="1:18">
      <c r="B32" s="450"/>
      <c r="C32" s="450"/>
      <c r="D32" s="454"/>
      <c r="E32" s="140" t="s">
        <v>2</v>
      </c>
      <c r="F32" s="140" t="s">
        <v>3</v>
      </c>
      <c r="G32" s="140" t="s">
        <v>4</v>
      </c>
      <c r="H32" s="140" t="s">
        <v>5</v>
      </c>
      <c r="I32" s="140" t="s">
        <v>6</v>
      </c>
      <c r="J32" s="140" t="s">
        <v>169</v>
      </c>
      <c r="K32" s="140" t="s">
        <v>168</v>
      </c>
    </row>
    <row r="33" spans="2:11">
      <c r="B33" s="143"/>
      <c r="C33" s="144"/>
      <c r="D33" s="144"/>
      <c r="E33" s="145"/>
      <c r="F33" s="145"/>
      <c r="G33" s="145"/>
      <c r="H33" s="145"/>
      <c r="I33" s="145"/>
      <c r="J33" s="145"/>
      <c r="K33" s="145"/>
    </row>
    <row r="34" spans="2:11" ht="28.5">
      <c r="B34" s="146" t="s">
        <v>173</v>
      </c>
      <c r="C34" s="147" t="s">
        <v>340</v>
      </c>
      <c r="D34" s="157"/>
      <c r="E34" s="148"/>
      <c r="F34" s="148"/>
      <c r="G34" s="148"/>
      <c r="H34" s="148"/>
      <c r="I34" s="148"/>
      <c r="J34" s="148"/>
      <c r="K34" s="148"/>
    </row>
    <row r="35" spans="2:11" hidden="1">
      <c r="B35" s="190">
        <v>1</v>
      </c>
      <c r="C35" s="149" t="s">
        <v>358</v>
      </c>
      <c r="D35" s="157">
        <v>14</v>
      </c>
      <c r="E35" s="148">
        <f>('16.Facility 5 Agri Input'!D191/365)*$D$35</f>
        <v>0</v>
      </c>
      <c r="F35" s="148">
        <f>('16.Facility 5 Agri Input'!E191/365)*$D$35</f>
        <v>0</v>
      </c>
      <c r="G35" s="148">
        <f>('16.Facility 5 Agri Input'!F191/365)*$D$35</f>
        <v>0</v>
      </c>
      <c r="H35" s="148">
        <f>('16.Facility 5 Agri Input'!G191/365)*$D$35</f>
        <v>0</v>
      </c>
      <c r="I35" s="148">
        <f>('16.Facility 5 Agri Input'!H191/365)*$D$35</f>
        <v>0</v>
      </c>
      <c r="J35" s="148">
        <f>('16.Facility 5 Agri Input'!I191/365)*$D$35</f>
        <v>0</v>
      </c>
      <c r="K35" s="148">
        <f>('16.Facility 5 Agri Input'!J191/365)*$D$35</f>
        <v>0</v>
      </c>
    </row>
    <row r="36" spans="2:11" hidden="1">
      <c r="B36" s="190">
        <v>2</v>
      </c>
      <c r="C36" s="149" t="s">
        <v>354</v>
      </c>
      <c r="D36" s="157">
        <v>14</v>
      </c>
      <c r="E36" s="148">
        <f>('15. Facility 4 Custom Hiring'!E37/365)*$D$36</f>
        <v>0</v>
      </c>
      <c r="F36" s="148">
        <f>('15. Facility 4 Custom Hiring'!F37/365)*$D$36</f>
        <v>0</v>
      </c>
      <c r="G36" s="148">
        <f>('15. Facility 4 Custom Hiring'!G37/365)*$D$36</f>
        <v>0</v>
      </c>
      <c r="H36" s="148">
        <f>('15. Facility 4 Custom Hiring'!H37/365)*$D$36</f>
        <v>0</v>
      </c>
      <c r="I36" s="148">
        <f>('15. Facility 4 Custom Hiring'!I37/365)*$D$36</f>
        <v>0</v>
      </c>
      <c r="J36" s="148">
        <f>('15. Facility 4 Custom Hiring'!J37/365)*$D$36</f>
        <v>0</v>
      </c>
      <c r="K36" s="148">
        <f>('15. Facility 4 Custom Hiring'!K37/365)*$D$36</f>
        <v>0</v>
      </c>
    </row>
    <row r="37" spans="2:11">
      <c r="B37" s="190">
        <v>3</v>
      </c>
      <c r="C37" s="149" t="s">
        <v>439</v>
      </c>
      <c r="D37" s="157">
        <v>14</v>
      </c>
      <c r="E37" s="148">
        <f>('12.Facility 1 - Trading'!D185/365)*$D$37</f>
        <v>1163734.7903068664</v>
      </c>
      <c r="F37" s="148">
        <f>('12.Facility 1 - Trading'!E185/365)*$D$37</f>
        <v>1355475.4578910398</v>
      </c>
      <c r="G37" s="148">
        <f>('12.Facility 1 - Trading'!F185/365)*$D$37</f>
        <v>1552743.9778010177</v>
      </c>
      <c r="H37" s="148">
        <f>('12.Facility 1 - Trading'!G185/365)*$D$37</f>
        <v>1766350.6610572664</v>
      </c>
      <c r="I37" s="148">
        <f>('12.Facility 1 - Trading'!H185/365)*$D$37</f>
        <v>1997436.1526946372</v>
      </c>
      <c r="J37" s="148">
        <f>('12.Facility 1 - Trading'!I185/365)*$D$37</f>
        <v>2247214.3168431018</v>
      </c>
      <c r="K37" s="148">
        <f>('12.Facility 1 - Trading'!J185/365)*$D$37</f>
        <v>2516976.7070246767</v>
      </c>
    </row>
    <row r="38" spans="2:11" hidden="1">
      <c r="B38" s="190">
        <v>4</v>
      </c>
      <c r="C38" s="149" t="s">
        <v>141</v>
      </c>
      <c r="D38" s="157">
        <v>15</v>
      </c>
      <c r="E38" s="148"/>
      <c r="F38" s="148"/>
      <c r="G38" s="148"/>
      <c r="H38" s="148"/>
      <c r="I38" s="148"/>
      <c r="J38" s="148"/>
      <c r="K38" s="148"/>
    </row>
    <row r="39" spans="2:11">
      <c r="B39" s="190">
        <v>5</v>
      </c>
      <c r="C39" s="149" t="s">
        <v>295</v>
      </c>
      <c r="D39" s="157">
        <v>14</v>
      </c>
      <c r="E39" s="148">
        <f>('13. Facility 2 Warehouse'!D23/365)*$D$39</f>
        <v>44186.301369863009</v>
      </c>
      <c r="F39" s="148">
        <f>('13. Facility 2 Warehouse'!E23/365)*$D$39</f>
        <v>49295.342465753434</v>
      </c>
      <c r="G39" s="148">
        <f>('13. Facility 2 Warehouse'!F23/365)*$D$39</f>
        <v>54804.821917808229</v>
      </c>
      <c r="H39" s="148">
        <f>('13. Facility 2 Warehouse'!G23/365)*$D$39</f>
        <v>60742.010958904139</v>
      </c>
      <c r="I39" s="148">
        <f>('13. Facility 2 Warehouse'!H23/365)*$D$39</f>
        <v>67135.906849315114</v>
      </c>
      <c r="J39" s="148">
        <f>('13. Facility 2 Warehouse'!I23/365)*$D$39</f>
        <v>70492.70219178086</v>
      </c>
      <c r="K39" s="148">
        <f>('13. Facility 2 Warehouse'!J23/365)*$D$39</f>
        <v>74017.337301369917</v>
      </c>
    </row>
    <row r="40" spans="2:11" ht="30" hidden="1">
      <c r="B40" s="190">
        <v>6</v>
      </c>
      <c r="C40" s="149" t="s">
        <v>518</v>
      </c>
      <c r="D40" s="157">
        <v>14</v>
      </c>
      <c r="E40" s="148">
        <f>('17.Facility 6 Horti Processing '!D159/365)*$D$40</f>
        <v>0</v>
      </c>
      <c r="F40" s="148">
        <f>('17.Facility 6 Horti Processing '!E159/365)*$D$40</f>
        <v>0</v>
      </c>
      <c r="G40" s="148">
        <f>('17.Facility 6 Horti Processing '!F159/365)*$D$40</f>
        <v>0</v>
      </c>
      <c r="H40" s="148">
        <f>('17.Facility 6 Horti Processing '!G159/365)*$D$40</f>
        <v>0</v>
      </c>
      <c r="I40" s="148">
        <f>('17.Facility 6 Horti Processing '!H159/365)*$D$40</f>
        <v>0</v>
      </c>
      <c r="J40" s="148">
        <f>('17.Facility 6 Horti Processing '!I159/365)*$D$40</f>
        <v>0</v>
      </c>
      <c r="K40" s="148">
        <f>('17.Facility 6 Horti Processing '!J159/365)*$D$40</f>
        <v>0</v>
      </c>
    </row>
    <row r="41" spans="2:11">
      <c r="B41" s="190"/>
      <c r="C41" s="149"/>
      <c r="D41" s="157"/>
      <c r="E41" s="148"/>
      <c r="F41" s="148"/>
      <c r="G41" s="148"/>
      <c r="H41" s="148"/>
      <c r="I41" s="148"/>
      <c r="J41" s="148"/>
      <c r="K41" s="148"/>
    </row>
    <row r="42" spans="2:11">
      <c r="B42" s="146"/>
      <c r="C42" s="147" t="s">
        <v>171</v>
      </c>
      <c r="D42" s="157"/>
      <c r="E42" s="148">
        <f>SUM(E37:E39)</f>
        <v>1207921.0916767295</v>
      </c>
      <c r="F42" s="148">
        <f t="shared" ref="F42:K42" si="8">SUM(F35:F41)</f>
        <v>1404770.8003567932</v>
      </c>
      <c r="G42" s="148">
        <f t="shared" si="8"/>
        <v>1607548.7997188258</v>
      </c>
      <c r="H42" s="148">
        <f t="shared" si="8"/>
        <v>1827092.6720161706</v>
      </c>
      <c r="I42" s="148">
        <f t="shared" si="8"/>
        <v>2064572.0595439523</v>
      </c>
      <c r="J42" s="148">
        <f t="shared" si="8"/>
        <v>2317707.0190348825</v>
      </c>
      <c r="K42" s="148">
        <f t="shared" si="8"/>
        <v>2590994.0443260465</v>
      </c>
    </row>
    <row r="43" spans="2:11">
      <c r="B43" s="146" t="s">
        <v>174</v>
      </c>
      <c r="C43" s="147" t="s">
        <v>339</v>
      </c>
      <c r="D43" s="157"/>
      <c r="E43" s="148">
        <f>'5.Closing Stock &amp; W Capital'!E21</f>
        <v>272506.11417768756</v>
      </c>
      <c r="F43" s="148">
        <f>'5.Closing Stock &amp; W Capital'!F21</f>
        <v>314744.56187522906</v>
      </c>
      <c r="G43" s="148">
        <f>'5.Closing Stock &amp; W Capital'!G21</f>
        <v>360525.58905708068</v>
      </c>
      <c r="H43" s="148">
        <f>'5.Closing Stock &amp; W Capital'!H21</f>
        <v>410097.85755242937</v>
      </c>
      <c r="I43" s="148">
        <f>'5.Closing Stock &amp; W Capital'!I21</f>
        <v>463726.03892467008</v>
      </c>
      <c r="J43" s="148">
        <f>'5.Closing Stock &amp; W Capital'!J21</f>
        <v>521691.79379025399</v>
      </c>
      <c r="K43" s="148">
        <f>'5.Closing Stock &amp; W Capital'!K21</f>
        <v>584294.8090450844</v>
      </c>
    </row>
    <row r="44" spans="2:11">
      <c r="B44" s="146"/>
      <c r="C44" s="149"/>
      <c r="D44" s="157"/>
      <c r="E44" s="148"/>
      <c r="F44" s="148"/>
      <c r="G44" s="148"/>
      <c r="H44" s="148"/>
      <c r="I44" s="148"/>
      <c r="J44" s="148"/>
      <c r="K44" s="148"/>
    </row>
    <row r="45" spans="2:11">
      <c r="B45" s="451" t="s">
        <v>1</v>
      </c>
      <c r="C45" s="452"/>
      <c r="D45" s="166"/>
      <c r="E45" s="150">
        <f>SUM(E42:E43)</f>
        <v>1480427.2058544171</v>
      </c>
      <c r="F45" s="150">
        <f t="shared" ref="F45:K45" si="9">SUM(F42:F43)</f>
        <v>1719515.3622320222</v>
      </c>
      <c r="G45" s="150">
        <f t="shared" si="9"/>
        <v>1968074.3887759065</v>
      </c>
      <c r="H45" s="150">
        <f t="shared" si="9"/>
        <v>2237190.5295686</v>
      </c>
      <c r="I45" s="150">
        <f t="shared" si="9"/>
        <v>2528298.0984686222</v>
      </c>
      <c r="J45" s="150">
        <f t="shared" si="9"/>
        <v>2839398.8128251364</v>
      </c>
      <c r="K45" s="150">
        <f t="shared" si="9"/>
        <v>3175288.8533711308</v>
      </c>
    </row>
    <row r="46" spans="2:11">
      <c r="B46" s="146"/>
      <c r="C46" s="147"/>
      <c r="D46" s="157"/>
      <c r="E46" s="148"/>
      <c r="F46" s="148"/>
      <c r="G46" s="148"/>
      <c r="H46" s="148"/>
      <c r="I46" s="148"/>
      <c r="J46" s="148"/>
      <c r="K46" s="148"/>
    </row>
    <row r="47" spans="2:11" ht="34.5" customHeight="1">
      <c r="B47" s="146" t="s">
        <v>175</v>
      </c>
      <c r="C47" s="149" t="s">
        <v>341</v>
      </c>
      <c r="D47" s="157"/>
      <c r="E47" s="148"/>
      <c r="F47" s="148"/>
      <c r="G47" s="148"/>
      <c r="H47" s="148"/>
      <c r="I47" s="148"/>
      <c r="J47" s="148"/>
      <c r="K47" s="148"/>
    </row>
    <row r="48" spans="2:11" hidden="1">
      <c r="B48" s="190">
        <v>1</v>
      </c>
      <c r="C48" s="149" t="str">
        <f t="shared" ref="C48:C53" si="10">C35</f>
        <v>Agri Input</v>
      </c>
      <c r="D48" s="157">
        <v>7</v>
      </c>
      <c r="E48" s="148">
        <f>(SUM('16.Facility 5 Agri Input'!D198:D259)/365)*$D$48</f>
        <v>0</v>
      </c>
      <c r="F48" s="148">
        <f>(SUM('16.Facility 5 Agri Input'!E198:E259)/365)*$D$48</f>
        <v>0</v>
      </c>
      <c r="G48" s="148">
        <f>(SUM('16.Facility 5 Agri Input'!F198:F259)/365)*$D$48</f>
        <v>0</v>
      </c>
      <c r="H48" s="148">
        <f>(SUM('16.Facility 5 Agri Input'!G198:G259)/365)*$D$48</f>
        <v>0</v>
      </c>
      <c r="I48" s="148">
        <f>(SUM('16.Facility 5 Agri Input'!H198:H259)/365)*$D$48</f>
        <v>0</v>
      </c>
      <c r="J48" s="148">
        <f>(SUM('16.Facility 5 Agri Input'!I198:I259)/365)*$D$48</f>
        <v>0</v>
      </c>
      <c r="K48" s="148">
        <f>(SUM('16.Facility 5 Agri Input'!J198:J259)/365)*$D$48</f>
        <v>0</v>
      </c>
    </row>
    <row r="49" spans="1:12" hidden="1">
      <c r="B49" s="190">
        <v>2</v>
      </c>
      <c r="C49" s="149" t="str">
        <f t="shared" si="10"/>
        <v>Custom Hiring</v>
      </c>
      <c r="D49" s="157">
        <v>7</v>
      </c>
      <c r="E49" s="148">
        <f>('15. Facility 4 Custom Hiring'!E47/365)*$D$50</f>
        <v>0</v>
      </c>
      <c r="F49" s="148">
        <f>('15. Facility 4 Custom Hiring'!F47/365)*$D$50</f>
        <v>0</v>
      </c>
      <c r="G49" s="148">
        <f>('15. Facility 4 Custom Hiring'!G47/365)*$D$50</f>
        <v>0</v>
      </c>
      <c r="H49" s="148">
        <f>('15. Facility 4 Custom Hiring'!H47/365)*$D$50</f>
        <v>0</v>
      </c>
      <c r="I49" s="148">
        <f>('15. Facility 4 Custom Hiring'!I47/365)*$D$50</f>
        <v>0</v>
      </c>
      <c r="J49" s="148">
        <f>('15. Facility 4 Custom Hiring'!J47/365)*$D$50</f>
        <v>0</v>
      </c>
      <c r="K49" s="148">
        <f>('15. Facility 4 Custom Hiring'!K47/365)*$D$50</f>
        <v>0</v>
      </c>
    </row>
    <row r="50" spans="1:12">
      <c r="B50" s="190">
        <v>1</v>
      </c>
      <c r="C50" s="149" t="str">
        <f t="shared" si="10"/>
        <v>Trading</v>
      </c>
      <c r="D50" s="157">
        <v>7</v>
      </c>
      <c r="E50" s="148">
        <f>(SUM('12.Facility 1 - Trading'!D189:D198)/365)*$D$50</f>
        <v>522614.46554625005</v>
      </c>
      <c r="F50" s="148">
        <f>(SUM('12.Facility 1 - Trading'!E189:E198)/365)*$D$50</f>
        <v>603619.7077059187</v>
      </c>
      <c r="G50" s="148">
        <f>(SUM('12.Facility 1 - Trading'!F189:F198)/365)*$D$50</f>
        <v>691418.93791768898</v>
      </c>
      <c r="H50" s="148">
        <f>(SUM('12.Facility 1 - Trading'!G189:G198)/365)*$D$50</f>
        <v>786489.04188137141</v>
      </c>
      <c r="I50" s="148">
        <f>(SUM('12.Facility 1 - Trading'!H189:H198)/365)*$D$50</f>
        <v>889337.60889662756</v>
      </c>
      <c r="J50" s="148">
        <f>(SUM('12.Facility 1 - Trading'!I189:I198)/365)*$D$50</f>
        <v>1000504.8100087063</v>
      </c>
      <c r="K50" s="148">
        <f>(SUM('12.Facility 1 - Trading'!J189:J198)/365)*$D$50</f>
        <v>1120565.3872097507</v>
      </c>
    </row>
    <row r="51" spans="1:12" hidden="1">
      <c r="B51" s="190">
        <v>4</v>
      </c>
      <c r="C51" s="149" t="str">
        <f t="shared" si="10"/>
        <v>Dal Mill</v>
      </c>
      <c r="D51" s="157">
        <v>7</v>
      </c>
      <c r="E51" s="148">
        <f>(SUM('13.Facility 2 Grain Processing'!D150:D163)/365)*$D$51</f>
        <v>0</v>
      </c>
      <c r="F51" s="148">
        <f>(SUM('13.Facility 2 Grain Processing'!E150:E163)/365)*$D$51</f>
        <v>0</v>
      </c>
      <c r="G51" s="148">
        <f>(SUM('13.Facility 2 Grain Processing'!F150:F163)/365)*$D$51</f>
        <v>0</v>
      </c>
      <c r="H51" s="148">
        <f>(SUM('13.Facility 2 Grain Processing'!G150:G163)/365)*$D$51</f>
        <v>0</v>
      </c>
      <c r="I51" s="148">
        <f>(SUM('13.Facility 2 Grain Processing'!H150:H163)/365)*$D$51</f>
        <v>0</v>
      </c>
      <c r="J51" s="148">
        <f>(SUM('13.Facility 2 Grain Processing'!I150:I163)/365)*$D$51</f>
        <v>0</v>
      </c>
      <c r="K51" s="148">
        <f>(SUM('13.Facility 2 Grain Processing'!J150:J163)/365)*$D$51</f>
        <v>0</v>
      </c>
    </row>
    <row r="52" spans="1:12">
      <c r="B52" s="190">
        <v>2</v>
      </c>
      <c r="C52" s="149" t="str">
        <f t="shared" si="10"/>
        <v>Warehouse</v>
      </c>
      <c r="D52" s="157">
        <v>7</v>
      </c>
      <c r="E52" s="148">
        <f>('13. Facility 2 Warehouse'!D34/365)*$D$52</f>
        <v>6213.6986301369861</v>
      </c>
      <c r="F52" s="148">
        <f>('13. Facility 2 Warehouse'!E34/365)*$D$52</f>
        <v>6615</v>
      </c>
      <c r="G52" s="148">
        <f>('13. Facility 2 Warehouse'!F34/365)*$D$52</f>
        <v>7040.8972602739723</v>
      </c>
      <c r="H52" s="148">
        <f>('13. Facility 2 Warehouse'!G34/365)*$D$52</f>
        <v>7492.8467465753438</v>
      </c>
      <c r="I52" s="148">
        <f>('13. Facility 2 Warehouse'!H34/365)*$D$52</f>
        <v>7972.3889383561655</v>
      </c>
      <c r="J52" s="148">
        <f>('13. Facility 2 Warehouse'!I34/365)*$D$52</f>
        <v>8371.0083852739772</v>
      </c>
      <c r="K52" s="148">
        <f>('13. Facility 2 Warehouse'!J34/365)*$D$52</f>
        <v>8789.5588045376753</v>
      </c>
    </row>
    <row r="53" spans="1:12" ht="30" hidden="1">
      <c r="B53" s="190">
        <v>6</v>
      </c>
      <c r="C53" s="149" t="str">
        <f t="shared" si="10"/>
        <v>Processing Unit - Horti Commodity</v>
      </c>
      <c r="D53" s="157">
        <v>7</v>
      </c>
      <c r="E53" s="148">
        <f>(SUM('17.Facility 6 Horti Processing '!D163:D173)/365)*$D$53</f>
        <v>0</v>
      </c>
      <c r="F53" s="148">
        <f>(SUM('17.Facility 6 Horti Processing '!E163:E173)/365)*$D$53</f>
        <v>0</v>
      </c>
      <c r="G53" s="148">
        <f>(SUM('17.Facility 6 Horti Processing '!F163:F173)/365)*$D$53</f>
        <v>0</v>
      </c>
      <c r="H53" s="148">
        <f>(SUM('17.Facility 6 Horti Processing '!G163:G173)/365)*$D$53</f>
        <v>0</v>
      </c>
      <c r="I53" s="148">
        <f>(SUM('17.Facility 6 Horti Processing '!H163:H173)/365)*$D$53</f>
        <v>0</v>
      </c>
      <c r="J53" s="148">
        <f>(SUM('17.Facility 6 Horti Processing '!I163:I173)/365)*$D$53</f>
        <v>0</v>
      </c>
      <c r="K53" s="148">
        <f>(SUM('17.Facility 6 Horti Processing '!J163:J173)/365)*$D$53</f>
        <v>0</v>
      </c>
    </row>
    <row r="54" spans="1:12">
      <c r="B54" s="190"/>
      <c r="C54" s="149"/>
      <c r="D54" s="157"/>
      <c r="E54" s="148"/>
      <c r="F54" s="148"/>
      <c r="G54" s="148"/>
      <c r="H54" s="148"/>
      <c r="I54" s="148"/>
      <c r="J54" s="148"/>
      <c r="K54" s="148"/>
    </row>
    <row r="55" spans="1:12">
      <c r="B55" s="141"/>
      <c r="C55" s="147" t="s">
        <v>1</v>
      </c>
      <c r="D55" s="157"/>
      <c r="E55" s="150">
        <f>SUM(E48:E54)</f>
        <v>528828.16417638701</v>
      </c>
      <c r="F55" s="150">
        <f t="shared" ref="F55:K55" si="11">SUM(F48:F54)</f>
        <v>610234.7077059187</v>
      </c>
      <c r="G55" s="150">
        <f t="shared" si="11"/>
        <v>698459.8351779629</v>
      </c>
      <c r="H55" s="150">
        <f t="shared" si="11"/>
        <v>793981.88862794673</v>
      </c>
      <c r="I55" s="150">
        <f t="shared" si="11"/>
        <v>897309.99783498375</v>
      </c>
      <c r="J55" s="150">
        <f t="shared" si="11"/>
        <v>1008875.8183939803</v>
      </c>
      <c r="K55" s="150">
        <f t="shared" si="11"/>
        <v>1129354.9460142883</v>
      </c>
    </row>
    <row r="56" spans="1:12">
      <c r="B56" s="146" t="s">
        <v>176</v>
      </c>
      <c r="C56" s="147" t="s">
        <v>157</v>
      </c>
      <c r="D56" s="157"/>
      <c r="E56" s="150">
        <f>E45-E55</f>
        <v>951599.04167803004</v>
      </c>
      <c r="F56" s="150">
        <f t="shared" ref="F56:K56" si="12">F45-F55</f>
        <v>1109280.6545261035</v>
      </c>
      <c r="G56" s="150">
        <f t="shared" si="12"/>
        <v>1269614.5535979436</v>
      </c>
      <c r="H56" s="150">
        <f t="shared" si="12"/>
        <v>1443208.6409406532</v>
      </c>
      <c r="I56" s="150">
        <f t="shared" si="12"/>
        <v>1630988.1006336384</v>
      </c>
      <c r="J56" s="150">
        <f t="shared" si="12"/>
        <v>1830522.9944311562</v>
      </c>
      <c r="K56" s="150">
        <f t="shared" si="12"/>
        <v>2045933.9073568424</v>
      </c>
    </row>
    <row r="57" spans="1:12">
      <c r="B57" s="146"/>
      <c r="C57" s="147" t="s">
        <v>135</v>
      </c>
      <c r="D57" s="197">
        <v>0.25</v>
      </c>
      <c r="E57" s="150">
        <f>E56*$D$57</f>
        <v>237899.76041950751</v>
      </c>
      <c r="F57" s="150"/>
      <c r="G57" s="150"/>
      <c r="H57" s="150"/>
      <c r="I57" s="150"/>
      <c r="J57" s="150"/>
      <c r="K57" s="150"/>
    </row>
    <row r="59" spans="1:12">
      <c r="E59" s="21"/>
    </row>
    <row r="60" spans="1:12" ht="36.950000000000003" customHeight="1">
      <c r="A60" s="448" t="s">
        <v>400</v>
      </c>
      <c r="B60" s="449"/>
      <c r="C60" s="449"/>
      <c r="D60" s="449"/>
      <c r="E60" s="449"/>
      <c r="F60" s="449"/>
      <c r="G60" s="449"/>
      <c r="H60" s="449"/>
      <c r="I60" s="449"/>
      <c r="J60" s="449"/>
      <c r="K60" s="449"/>
      <c r="L60" s="449"/>
    </row>
    <row r="61" spans="1:12">
      <c r="A61" t="s">
        <v>526</v>
      </c>
    </row>
    <row r="62" spans="1:12">
      <c r="A62">
        <v>1</v>
      </c>
      <c r="B62" t="s">
        <v>527</v>
      </c>
    </row>
    <row r="63" spans="1:12">
      <c r="A63">
        <v>2</v>
      </c>
      <c r="B63" t="s">
        <v>528</v>
      </c>
    </row>
    <row r="64" spans="1:12">
      <c r="A64">
        <v>3</v>
      </c>
      <c r="B64" t="s">
        <v>529</v>
      </c>
    </row>
    <row r="67" spans="5:11">
      <c r="E67" s="21"/>
      <c r="F67" s="43"/>
      <c r="G67" s="43"/>
      <c r="H67" s="43"/>
      <c r="I67" s="43"/>
      <c r="J67" s="43"/>
      <c r="K67" s="43"/>
    </row>
    <row r="68" spans="5:11">
      <c r="E68" s="43"/>
      <c r="G68" s="43"/>
      <c r="H68" s="43"/>
      <c r="I68" s="43"/>
      <c r="J68" s="43"/>
      <c r="K68" s="43"/>
    </row>
    <row r="69" spans="5:11">
      <c r="E69" s="43"/>
      <c r="I69" s="43"/>
      <c r="J69" s="43"/>
      <c r="K69" s="43"/>
    </row>
    <row r="70" spans="5:11">
      <c r="E70" s="21"/>
    </row>
    <row r="71" spans="5:11">
      <c r="E71" s="21"/>
      <c r="F71" s="21"/>
      <c r="G71" s="21"/>
      <c r="H71" s="21"/>
    </row>
  </sheetData>
  <mergeCells count="13">
    <mergeCell ref="N6:R6"/>
    <mergeCell ref="U5:V5"/>
    <mergeCell ref="U6:V6"/>
    <mergeCell ref="C2:K2"/>
    <mergeCell ref="A24:K24"/>
    <mergeCell ref="N5:R5"/>
    <mergeCell ref="A60:L60"/>
    <mergeCell ref="B29:K29"/>
    <mergeCell ref="B31:B32"/>
    <mergeCell ref="C31:C32"/>
    <mergeCell ref="B45:C45"/>
    <mergeCell ref="D31:D32"/>
    <mergeCell ref="E31:K31"/>
  </mergeCells>
  <pageMargins left="0.7" right="0.7" top="0.75" bottom="0.75" header="0.3" footer="0.3"/>
  <pageSetup paperSize="9" scale="54"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2:P58"/>
  <sheetViews>
    <sheetView view="pageBreakPreview" zoomScale="80" zoomScaleSheetLayoutView="80" workbookViewId="0">
      <selection activeCell="A5" sqref="A5"/>
    </sheetView>
  </sheetViews>
  <sheetFormatPr defaultRowHeight="15"/>
  <cols>
    <col min="1" max="1" width="40.5703125" bestFit="1" customWidth="1"/>
    <col min="2" max="5" width="13.42578125" bestFit="1" customWidth="1"/>
    <col min="6" max="8" width="13.140625" bestFit="1" customWidth="1"/>
    <col min="9" max="9" width="8.5703125" customWidth="1"/>
    <col min="10" max="15" width="11.7109375" bestFit="1" customWidth="1"/>
    <col min="16" max="16" width="12.28515625" bestFit="1" customWidth="1"/>
  </cols>
  <sheetData>
    <row r="2" spans="1:16" ht="18.75">
      <c r="A2" s="424" t="s">
        <v>548</v>
      </c>
      <c r="B2" s="424"/>
      <c r="C2" s="424"/>
      <c r="D2" s="424"/>
      <c r="E2" s="424"/>
      <c r="F2" s="424"/>
      <c r="G2" s="424"/>
      <c r="H2" s="424"/>
    </row>
    <row r="4" spans="1:16">
      <c r="B4" s="4"/>
      <c r="C4" s="4"/>
      <c r="D4" s="4"/>
      <c r="E4" s="4"/>
      <c r="F4" s="4"/>
    </row>
    <row r="5" spans="1:16">
      <c r="A5" s="115" t="s">
        <v>0</v>
      </c>
      <c r="B5" s="87" t="s">
        <v>2</v>
      </c>
      <c r="C5" s="87" t="s">
        <v>3</v>
      </c>
      <c r="D5" s="87" t="s">
        <v>4</v>
      </c>
      <c r="E5" s="87" t="s">
        <v>5</v>
      </c>
      <c r="F5" s="87" t="s">
        <v>6</v>
      </c>
      <c r="G5" s="87" t="s">
        <v>169</v>
      </c>
      <c r="H5" s="87" t="s">
        <v>168</v>
      </c>
    </row>
    <row r="6" spans="1:16">
      <c r="A6" s="66" t="s">
        <v>127</v>
      </c>
      <c r="B6" s="64"/>
      <c r="C6" s="64"/>
      <c r="D6" s="64"/>
      <c r="E6" s="64"/>
      <c r="F6" s="64"/>
      <c r="G6" s="64"/>
      <c r="H6" s="64"/>
    </row>
    <row r="7" spans="1:16">
      <c r="A7" s="64"/>
      <c r="B7" s="64"/>
      <c r="C7" s="64"/>
      <c r="D7" s="64"/>
      <c r="E7" s="64"/>
      <c r="F7" s="64"/>
      <c r="G7" s="64"/>
      <c r="H7" s="64"/>
    </row>
    <row r="8" spans="1:16">
      <c r="A8" s="64" t="s">
        <v>737</v>
      </c>
      <c r="B8" s="65">
        <f>'12.Facility 1 - Trading'!D185</f>
        <v>30340228.461571876</v>
      </c>
      <c r="C8" s="65">
        <f>'12.Facility 1 - Trading'!E185</f>
        <v>35339181.580730677</v>
      </c>
      <c r="D8" s="65">
        <f>'12.Facility 1 - Trading'!F185</f>
        <v>40482253.706955105</v>
      </c>
      <c r="E8" s="65">
        <f>'12.Facility 1 - Trading'!G185</f>
        <v>46051285.091850162</v>
      </c>
      <c r="F8" s="65">
        <f>'12.Facility 1 - Trading'!H185</f>
        <v>52076013.980967321</v>
      </c>
      <c r="G8" s="65">
        <f>'12.Facility 1 - Trading'!I185</f>
        <v>58588087.546266578</v>
      </c>
      <c r="H8" s="65">
        <f>'12.Facility 1 - Trading'!J185</f>
        <v>65621178.433143355</v>
      </c>
      <c r="J8" s="43"/>
      <c r="K8" s="43"/>
      <c r="L8" s="43"/>
      <c r="M8" s="43"/>
      <c r="N8" s="43"/>
      <c r="O8" s="43"/>
      <c r="P8" s="43"/>
    </row>
    <row r="9" spans="1:16" hidden="1">
      <c r="A9" s="64" t="s">
        <v>729</v>
      </c>
      <c r="B9" s="65">
        <f>'13.Facility 2 Grain Processing'!D146</f>
        <v>0</v>
      </c>
      <c r="C9" s="65">
        <f>'13.Facility 2 Grain Processing'!E146</f>
        <v>0</v>
      </c>
      <c r="D9" s="65">
        <f>'13.Facility 2 Grain Processing'!F146</f>
        <v>0</v>
      </c>
      <c r="E9" s="65">
        <f>'13.Facility 2 Grain Processing'!G146</f>
        <v>0</v>
      </c>
      <c r="F9" s="65">
        <f>'13.Facility 2 Grain Processing'!H146</f>
        <v>0</v>
      </c>
      <c r="G9" s="65">
        <f>'13.Facility 2 Grain Processing'!I146</f>
        <v>0</v>
      </c>
      <c r="H9" s="65">
        <f>'13.Facility 2 Grain Processing'!J146</f>
        <v>0</v>
      </c>
      <c r="J9" s="43"/>
      <c r="K9" s="43"/>
      <c r="L9" s="43"/>
      <c r="M9" s="43"/>
      <c r="N9" s="43"/>
      <c r="O9" s="43"/>
    </row>
    <row r="10" spans="1:16">
      <c r="A10" s="64" t="s">
        <v>738</v>
      </c>
      <c r="B10" s="65">
        <f>'13. Facility 2 Warehouse'!D23</f>
        <v>1152000</v>
      </c>
      <c r="C10" s="65">
        <f>'13. Facility 2 Warehouse'!E23</f>
        <v>1285200.0000000002</v>
      </c>
      <c r="D10" s="65">
        <f>'13. Facility 2 Warehouse'!F23</f>
        <v>1428840.0000000002</v>
      </c>
      <c r="E10" s="65">
        <f>'13. Facility 2 Warehouse'!G23</f>
        <v>1583631.0000000007</v>
      </c>
      <c r="F10" s="65">
        <f>'13. Facility 2 Warehouse'!H23</f>
        <v>1750329.0000000009</v>
      </c>
      <c r="G10" s="65">
        <f>'13. Facility 2 Warehouse'!I23</f>
        <v>1837845.4500000011</v>
      </c>
      <c r="H10" s="65">
        <f>'13. Facility 2 Warehouse'!J23</f>
        <v>1929737.7225000013</v>
      </c>
      <c r="J10" s="43"/>
      <c r="K10" s="43"/>
      <c r="L10" s="43"/>
      <c r="M10" s="43"/>
      <c r="N10" s="43"/>
      <c r="O10" s="43"/>
    </row>
    <row r="11" spans="1:16" hidden="1">
      <c r="A11" s="64" t="s">
        <v>496</v>
      </c>
      <c r="B11" s="65">
        <f>'15. Facility 4 Custom Hiring'!E37</f>
        <v>0</v>
      </c>
      <c r="C11" s="65">
        <f>'15. Facility 4 Custom Hiring'!F37</f>
        <v>0</v>
      </c>
      <c r="D11" s="65">
        <f>'15. Facility 4 Custom Hiring'!G37</f>
        <v>0</v>
      </c>
      <c r="E11" s="65">
        <f>'15. Facility 4 Custom Hiring'!H37</f>
        <v>0</v>
      </c>
      <c r="F11" s="65">
        <f>'15. Facility 4 Custom Hiring'!I37</f>
        <v>0</v>
      </c>
      <c r="G11" s="65">
        <f>'15. Facility 4 Custom Hiring'!J37</f>
        <v>0</v>
      </c>
      <c r="H11" s="65">
        <f>'15. Facility 4 Custom Hiring'!K37</f>
        <v>0</v>
      </c>
      <c r="J11" s="43"/>
      <c r="K11" s="43"/>
      <c r="L11" s="43"/>
      <c r="M11" s="43"/>
      <c r="N11" s="43"/>
      <c r="O11" s="43"/>
    </row>
    <row r="12" spans="1:16" hidden="1">
      <c r="A12" s="64" t="s">
        <v>495</v>
      </c>
      <c r="B12" s="65">
        <f>'16.Facility 5 Agri Input'!D191</f>
        <v>0</v>
      </c>
      <c r="C12" s="65">
        <f>'16.Facility 5 Agri Input'!E191</f>
        <v>0</v>
      </c>
      <c r="D12" s="65">
        <f>'16.Facility 5 Agri Input'!F191</f>
        <v>0</v>
      </c>
      <c r="E12" s="65">
        <f>'16.Facility 5 Agri Input'!G191</f>
        <v>0</v>
      </c>
      <c r="F12" s="65">
        <f>'16.Facility 5 Agri Input'!H191</f>
        <v>0</v>
      </c>
      <c r="G12" s="65">
        <f>'16.Facility 5 Agri Input'!I191</f>
        <v>0</v>
      </c>
      <c r="H12" s="65">
        <f>'16.Facility 5 Agri Input'!J191</f>
        <v>0</v>
      </c>
      <c r="J12" s="43"/>
      <c r="K12" s="43"/>
      <c r="L12" s="43"/>
      <c r="M12" s="43"/>
      <c r="N12" s="43"/>
      <c r="O12" s="43"/>
    </row>
    <row r="13" spans="1:16" hidden="1">
      <c r="A13" s="64" t="s">
        <v>517</v>
      </c>
      <c r="B13" s="65">
        <f>'17.Facility 6 Horti Processing '!D159</f>
        <v>0</v>
      </c>
      <c r="C13" s="65">
        <f>'17.Facility 6 Horti Processing '!E159</f>
        <v>0</v>
      </c>
      <c r="D13" s="65">
        <f>'17.Facility 6 Horti Processing '!F159</f>
        <v>0</v>
      </c>
      <c r="E13" s="65">
        <f>'17.Facility 6 Horti Processing '!G159</f>
        <v>0</v>
      </c>
      <c r="F13" s="65">
        <f>'17.Facility 6 Horti Processing '!H159</f>
        <v>0</v>
      </c>
      <c r="G13" s="65">
        <f>'17.Facility 6 Horti Processing '!I159</f>
        <v>0</v>
      </c>
      <c r="H13" s="65">
        <f>'17.Facility 6 Horti Processing '!J159</f>
        <v>0</v>
      </c>
      <c r="J13" s="43"/>
      <c r="K13" s="43"/>
      <c r="L13" s="43"/>
      <c r="M13" s="43"/>
      <c r="N13" s="43"/>
      <c r="O13" s="43"/>
    </row>
    <row r="14" spans="1:16">
      <c r="A14" s="64"/>
      <c r="B14" s="65"/>
      <c r="C14" s="65"/>
      <c r="D14" s="65"/>
      <c r="E14" s="65"/>
      <c r="F14" s="65"/>
      <c r="G14" s="65"/>
      <c r="H14" s="65"/>
      <c r="J14" s="43"/>
    </row>
    <row r="15" spans="1:16">
      <c r="A15" s="66" t="s">
        <v>144</v>
      </c>
      <c r="B15" s="82">
        <f>SUM(B8:B14)</f>
        <v>31492228.461571876</v>
      </c>
      <c r="C15" s="82">
        <f t="shared" ref="C15:H15" si="0">SUM(C8:C14)</f>
        <v>36624381.580730677</v>
      </c>
      <c r="D15" s="82">
        <f t="shared" si="0"/>
        <v>41911093.706955105</v>
      </c>
      <c r="E15" s="82">
        <f t="shared" si="0"/>
        <v>47634916.091850162</v>
      </c>
      <c r="F15" s="82">
        <f t="shared" si="0"/>
        <v>53826342.980967321</v>
      </c>
      <c r="G15" s="82">
        <f t="shared" si="0"/>
        <v>60425932.996266581</v>
      </c>
      <c r="H15" s="82">
        <f t="shared" si="0"/>
        <v>67550916.155643359</v>
      </c>
    </row>
    <row r="16" spans="1:16">
      <c r="A16" s="64"/>
      <c r="B16" s="65"/>
      <c r="C16" s="65"/>
      <c r="D16" s="65"/>
      <c r="E16" s="65"/>
      <c r="F16" s="65"/>
      <c r="G16" s="65"/>
      <c r="H16" s="65"/>
    </row>
    <row r="17" spans="1:10">
      <c r="A17" s="66" t="s">
        <v>306</v>
      </c>
      <c r="B17" s="65"/>
      <c r="C17" s="65"/>
      <c r="D17" s="65"/>
      <c r="E17" s="65"/>
      <c r="F17" s="65"/>
      <c r="G17" s="65"/>
      <c r="H17" s="65"/>
    </row>
    <row r="18" spans="1:10">
      <c r="A18" s="64" t="str">
        <f t="shared" ref="A18:A23" si="1">A8</f>
        <v xml:space="preserve">Activity 1 - Trading </v>
      </c>
      <c r="B18" s="65">
        <f>'12.Facility 1 - Trading'!D202</f>
        <v>26978105.303591065</v>
      </c>
      <c r="C18" s="65">
        <f>'12.Facility 1 - Trading'!E202</f>
        <v>31432217.739825368</v>
      </c>
      <c r="D18" s="65">
        <f>'12.Facility 1 - Trading'!F202</f>
        <v>36006777.878526218</v>
      </c>
      <c r="E18" s="65">
        <f>'12.Facility 1 - Trading'!G202</f>
        <v>40960213.486747585</v>
      </c>
      <c r="F18" s="65">
        <f>'12.Facility 1 - Trading'!H202</f>
        <v>46318975.711094767</v>
      </c>
      <c r="G18" s="65">
        <f>'12.Facility 1 - Trading'!I202</f>
        <v>52111213.62415982</v>
      </c>
      <c r="H18" s="65">
        <f>'12.Facility 1 - Trading'!J202</f>
        <v>58366877.889253601</v>
      </c>
    </row>
    <row r="19" spans="1:10" hidden="1">
      <c r="A19" s="64" t="str">
        <f t="shared" si="1"/>
        <v>Activity 2 - Cold Press Oil</v>
      </c>
      <c r="B19" s="65">
        <f>'13.Facility 2 Grain Processing'!D167</f>
        <v>0</v>
      </c>
      <c r="C19" s="65">
        <f>'13.Facility 2 Grain Processing'!E167</f>
        <v>0</v>
      </c>
      <c r="D19" s="65">
        <f>'13.Facility 2 Grain Processing'!F167</f>
        <v>0</v>
      </c>
      <c r="E19" s="65">
        <f>'13.Facility 2 Grain Processing'!G167</f>
        <v>0</v>
      </c>
      <c r="F19" s="65">
        <f>'13.Facility 2 Grain Processing'!H167</f>
        <v>0</v>
      </c>
      <c r="G19" s="65">
        <f>'13.Facility 2 Grain Processing'!I167</f>
        <v>0</v>
      </c>
      <c r="H19" s="65">
        <f>'13.Facility 2 Grain Processing'!J167</f>
        <v>0</v>
      </c>
    </row>
    <row r="20" spans="1:10">
      <c r="A20" s="64" t="str">
        <f t="shared" si="1"/>
        <v>Faclitiy 2 - Warehouse</v>
      </c>
      <c r="B20" s="65">
        <f>'13. Facility 2 Warehouse'!D34</f>
        <v>324000</v>
      </c>
      <c r="C20" s="65">
        <f>'13. Facility 2 Warehouse'!E34</f>
        <v>344925</v>
      </c>
      <c r="D20" s="65">
        <f>'13. Facility 2 Warehouse'!F34</f>
        <v>367132.5</v>
      </c>
      <c r="E20" s="65">
        <f>'13. Facility 2 Warehouse'!G34</f>
        <v>390698.43750000012</v>
      </c>
      <c r="F20" s="65">
        <f>'13. Facility 2 Warehouse'!H34</f>
        <v>415703.13750000007</v>
      </c>
      <c r="G20" s="65">
        <f>'13. Facility 2 Warehouse'!I34</f>
        <v>436488.29437500017</v>
      </c>
      <c r="H20" s="65">
        <f>'13. Facility 2 Warehouse'!J34</f>
        <v>458312.70909375016</v>
      </c>
    </row>
    <row r="21" spans="1:10" hidden="1">
      <c r="A21" s="64" t="str">
        <f t="shared" si="1"/>
        <v xml:space="preserve">Faclitiy 4 - Custom Hiring </v>
      </c>
      <c r="B21" s="65">
        <f>'15. Facility 4 Custom Hiring'!E47</f>
        <v>0</v>
      </c>
      <c r="C21" s="65">
        <f>'15. Facility 4 Custom Hiring'!F47</f>
        <v>0</v>
      </c>
      <c r="D21" s="65">
        <f>'15. Facility 4 Custom Hiring'!G47</f>
        <v>0</v>
      </c>
      <c r="E21" s="65">
        <f>'15. Facility 4 Custom Hiring'!H47</f>
        <v>0</v>
      </c>
      <c r="F21" s="65">
        <f>'15. Facility 4 Custom Hiring'!I47</f>
        <v>0</v>
      </c>
      <c r="G21" s="65">
        <f>'15. Facility 4 Custom Hiring'!J47</f>
        <v>0</v>
      </c>
      <c r="H21" s="65">
        <f>'15. Facility 4 Custom Hiring'!K47</f>
        <v>0</v>
      </c>
    </row>
    <row r="22" spans="1:10" hidden="1">
      <c r="A22" s="64" t="str">
        <f t="shared" si="1"/>
        <v>Faclitiy 5 - Agri Input Centre</v>
      </c>
      <c r="B22" s="65">
        <f>'16.Facility 5 Agri Input'!D263</f>
        <v>0</v>
      </c>
      <c r="C22" s="65">
        <f>'16.Facility 5 Agri Input'!E263</f>
        <v>0</v>
      </c>
      <c r="D22" s="65">
        <f>'16.Facility 5 Agri Input'!F263</f>
        <v>0</v>
      </c>
      <c r="E22" s="65">
        <f>'16.Facility 5 Agri Input'!G263</f>
        <v>0</v>
      </c>
      <c r="F22" s="65">
        <f>'16.Facility 5 Agri Input'!H263</f>
        <v>0</v>
      </c>
      <c r="G22" s="65">
        <f>'16.Facility 5 Agri Input'!I263</f>
        <v>0</v>
      </c>
      <c r="H22" s="65">
        <f>'16.Facility 5 Agri Input'!J263</f>
        <v>0</v>
      </c>
    </row>
    <row r="23" spans="1:10" hidden="1">
      <c r="A23" s="64" t="str">
        <f t="shared" si="1"/>
        <v>Facility 6 - Processing Unit - Horti Commodity</v>
      </c>
      <c r="B23" s="65">
        <f>'17.Facility 6 Horti Processing '!D177</f>
        <v>0</v>
      </c>
      <c r="C23" s="65">
        <f>'17.Facility 6 Horti Processing '!E177</f>
        <v>0</v>
      </c>
      <c r="D23" s="65">
        <f>'17.Facility 6 Horti Processing '!F177</f>
        <v>0</v>
      </c>
      <c r="E23" s="65">
        <f>'17.Facility 6 Horti Processing '!G177</f>
        <v>0</v>
      </c>
      <c r="F23" s="65">
        <f>'17.Facility 6 Horti Processing '!H177</f>
        <v>0</v>
      </c>
      <c r="G23" s="65">
        <f>'17.Facility 6 Horti Processing '!I177</f>
        <v>0</v>
      </c>
      <c r="H23" s="65">
        <f>'17.Facility 6 Horti Processing '!J177</f>
        <v>0</v>
      </c>
    </row>
    <row r="24" spans="1:10">
      <c r="A24" s="64"/>
      <c r="B24" s="65"/>
      <c r="C24" s="65"/>
      <c r="D24" s="65"/>
      <c r="E24" s="65"/>
      <c r="F24" s="65"/>
      <c r="G24" s="65"/>
      <c r="H24" s="65"/>
    </row>
    <row r="25" spans="1:10">
      <c r="A25" s="66" t="s">
        <v>313</v>
      </c>
      <c r="B25" s="82">
        <f>SUM(B18:B24)</f>
        <v>27302105.303591065</v>
      </c>
      <c r="C25" s="82">
        <f t="shared" ref="C25:H25" si="2">SUM(C18:C24)</f>
        <v>31777142.739825368</v>
      </c>
      <c r="D25" s="82">
        <f t="shared" si="2"/>
        <v>36373910.378526218</v>
      </c>
      <c r="E25" s="82">
        <f t="shared" si="2"/>
        <v>41350911.924247585</v>
      </c>
      <c r="F25" s="82">
        <f t="shared" si="2"/>
        <v>46734678.84859477</v>
      </c>
      <c r="G25" s="82">
        <f t="shared" si="2"/>
        <v>52547701.918534823</v>
      </c>
      <c r="H25" s="82">
        <f t="shared" si="2"/>
        <v>58825190.598347351</v>
      </c>
      <c r="J25" s="21"/>
    </row>
    <row r="26" spans="1:10">
      <c r="A26" s="64"/>
      <c r="B26" s="65"/>
      <c r="C26" s="65"/>
      <c r="D26" s="65"/>
      <c r="E26" s="65"/>
      <c r="F26" s="65"/>
      <c r="G26" s="65"/>
      <c r="H26" s="65"/>
    </row>
    <row r="27" spans="1:10">
      <c r="A27" s="66" t="s">
        <v>305</v>
      </c>
      <c r="B27" s="65"/>
      <c r="C27" s="65"/>
      <c r="D27" s="65"/>
      <c r="E27" s="65"/>
      <c r="F27" s="65"/>
      <c r="G27" s="65"/>
      <c r="H27" s="65"/>
    </row>
    <row r="28" spans="1:10">
      <c r="A28" s="64" t="str">
        <f t="shared" ref="A28:A33" si="3">A18</f>
        <v xml:space="preserve">Activity 1 - Trading </v>
      </c>
      <c r="B28" s="65">
        <f>'12.Facility 1 - Trading'!D210</f>
        <v>240000</v>
      </c>
      <c r="C28" s="65">
        <f>'12.Facility 1 - Trading'!E210</f>
        <v>252000</v>
      </c>
      <c r="D28" s="65">
        <f>'12.Facility 1 - Trading'!F210</f>
        <v>264600</v>
      </c>
      <c r="E28" s="65">
        <f>'12.Facility 1 - Trading'!G210</f>
        <v>277830.00000000006</v>
      </c>
      <c r="F28" s="65">
        <f>'12.Facility 1 - Trading'!H210</f>
        <v>291721.50000000006</v>
      </c>
      <c r="G28" s="65">
        <f>'12.Facility 1 - Trading'!I210</f>
        <v>306307.57500000007</v>
      </c>
      <c r="H28" s="65">
        <f>'12.Facility 1 - Trading'!J210</f>
        <v>321622.9537500001</v>
      </c>
    </row>
    <row r="29" spans="1:10" hidden="1">
      <c r="A29" s="64" t="str">
        <f t="shared" si="3"/>
        <v>Activity 2 - Cold Press Oil</v>
      </c>
      <c r="B29" s="65">
        <f>'13.Facility 2 Grain Processing'!D174</f>
        <v>0</v>
      </c>
      <c r="C29" s="65">
        <f>'13.Facility 2 Grain Processing'!E174</f>
        <v>0</v>
      </c>
      <c r="D29" s="65">
        <f>'13.Facility 2 Grain Processing'!F174</f>
        <v>0</v>
      </c>
      <c r="E29" s="65">
        <f>'13.Facility 2 Grain Processing'!G174</f>
        <v>0</v>
      </c>
      <c r="F29" s="65">
        <f>'13.Facility 2 Grain Processing'!H174</f>
        <v>0</v>
      </c>
      <c r="G29" s="65">
        <f>'13.Facility 2 Grain Processing'!I174</f>
        <v>0</v>
      </c>
      <c r="H29" s="65">
        <f>'13.Facility 2 Grain Processing'!J174</f>
        <v>0</v>
      </c>
    </row>
    <row r="30" spans="1:10">
      <c r="A30" s="64" t="str">
        <f t="shared" si="3"/>
        <v>Faclitiy 2 - Warehouse</v>
      </c>
      <c r="B30" s="65">
        <f>'13. Facility 2 Warehouse'!D43</f>
        <v>120000</v>
      </c>
      <c r="C30" s="65">
        <f>'13. Facility 2 Warehouse'!E43</f>
        <v>126000</v>
      </c>
      <c r="D30" s="65">
        <f>'13. Facility 2 Warehouse'!F43</f>
        <v>132300</v>
      </c>
      <c r="E30" s="65">
        <f>'13. Facility 2 Warehouse'!G43</f>
        <v>138915.00000000003</v>
      </c>
      <c r="F30" s="65">
        <f>'13. Facility 2 Warehouse'!H43</f>
        <v>145860.75000000003</v>
      </c>
      <c r="G30" s="65">
        <f>'13. Facility 2 Warehouse'!I43</f>
        <v>153153.78750000003</v>
      </c>
      <c r="H30" s="65">
        <f>'13. Facility 2 Warehouse'!J43</f>
        <v>160811.47687500005</v>
      </c>
    </row>
    <row r="31" spans="1:10" hidden="1">
      <c r="A31" s="64" t="str">
        <f t="shared" si="3"/>
        <v xml:space="preserve">Faclitiy 4 - Custom Hiring </v>
      </c>
      <c r="B31" s="65">
        <f>'15. Facility 4 Custom Hiring'!E52</f>
        <v>0</v>
      </c>
      <c r="C31" s="65">
        <f>'15. Facility 4 Custom Hiring'!F52</f>
        <v>0</v>
      </c>
      <c r="D31" s="65">
        <f>'15. Facility 4 Custom Hiring'!G52</f>
        <v>0</v>
      </c>
      <c r="E31" s="65">
        <f>'15. Facility 4 Custom Hiring'!H52</f>
        <v>0</v>
      </c>
      <c r="F31" s="65">
        <f>'15. Facility 4 Custom Hiring'!I52</f>
        <v>0</v>
      </c>
      <c r="G31" s="65">
        <f>'15. Facility 4 Custom Hiring'!J52</f>
        <v>0</v>
      </c>
      <c r="H31" s="65">
        <f>'15. Facility 4 Custom Hiring'!K52</f>
        <v>0</v>
      </c>
    </row>
    <row r="32" spans="1:10" hidden="1">
      <c r="A32" s="64" t="str">
        <f t="shared" si="3"/>
        <v>Faclitiy 5 - Agri Input Centre</v>
      </c>
      <c r="B32" s="65">
        <f>'16.Facility 5 Agri Input'!D274</f>
        <v>0</v>
      </c>
      <c r="C32" s="65">
        <f>'16.Facility 5 Agri Input'!E274</f>
        <v>0</v>
      </c>
      <c r="D32" s="65">
        <f>'16.Facility 5 Agri Input'!F274</f>
        <v>0</v>
      </c>
      <c r="E32" s="65">
        <f>'16.Facility 5 Agri Input'!G274</f>
        <v>0</v>
      </c>
      <c r="F32" s="65">
        <f>'16.Facility 5 Agri Input'!H274</f>
        <v>0</v>
      </c>
      <c r="G32" s="65">
        <f>'16.Facility 5 Agri Input'!I274</f>
        <v>0</v>
      </c>
      <c r="H32" s="65">
        <f>'16.Facility 5 Agri Input'!J274</f>
        <v>0</v>
      </c>
    </row>
    <row r="33" spans="1:10" hidden="1">
      <c r="A33" s="64" t="str">
        <f t="shared" si="3"/>
        <v>Facility 6 - Processing Unit - Horti Commodity</v>
      </c>
      <c r="B33" s="65">
        <f>'17.Facility 6 Horti Processing '!D185</f>
        <v>0</v>
      </c>
      <c r="C33" s="65">
        <f>'17.Facility 6 Horti Processing '!E185</f>
        <v>0</v>
      </c>
      <c r="D33" s="65">
        <f>'17.Facility 6 Horti Processing '!F185</f>
        <v>0</v>
      </c>
      <c r="E33" s="65">
        <f>'17.Facility 6 Horti Processing '!G185</f>
        <v>0</v>
      </c>
      <c r="F33" s="65">
        <f>'17.Facility 6 Horti Processing '!H185</f>
        <v>0</v>
      </c>
      <c r="G33" s="65">
        <f>'17.Facility 6 Horti Processing '!I185</f>
        <v>0</v>
      </c>
      <c r="H33" s="65">
        <f>'17.Facility 6 Horti Processing '!J185</f>
        <v>0</v>
      </c>
    </row>
    <row r="34" spans="1:10">
      <c r="A34" s="64"/>
      <c r="B34" s="65"/>
      <c r="C34" s="65"/>
      <c r="D34" s="65"/>
      <c r="E34" s="65"/>
      <c r="F34" s="65"/>
      <c r="G34" s="65"/>
      <c r="H34" s="65"/>
    </row>
    <row r="35" spans="1:10">
      <c r="A35" s="64" t="s">
        <v>9</v>
      </c>
      <c r="B35" s="65">
        <f>'3.Other Exp &amp; Taxes'!E23</f>
        <v>772000</v>
      </c>
      <c r="C35" s="65">
        <f>'3.Other Exp &amp; Taxes'!F23</f>
        <v>810600</v>
      </c>
      <c r="D35" s="65">
        <f>'3.Other Exp &amp; Taxes'!G23</f>
        <v>851130</v>
      </c>
      <c r="E35" s="65">
        <f>'3.Other Exp &amp; Taxes'!H23</f>
        <v>893686.50000000012</v>
      </c>
      <c r="F35" s="65">
        <f>'3.Other Exp &amp; Taxes'!I23</f>
        <v>938370.82500000007</v>
      </c>
      <c r="G35" s="65">
        <f>'3.Other Exp &amp; Taxes'!J23</f>
        <v>985289.3662500002</v>
      </c>
      <c r="H35" s="65">
        <f>'3.Other Exp &amp; Taxes'!K23</f>
        <v>1034553.8345625004</v>
      </c>
    </row>
    <row r="36" spans="1:10">
      <c r="A36" s="66" t="s">
        <v>317</v>
      </c>
      <c r="B36" s="82">
        <f t="shared" ref="B36:H36" si="4">SUM(B28:B35)</f>
        <v>1132000</v>
      </c>
      <c r="C36" s="82">
        <f t="shared" si="4"/>
        <v>1188600</v>
      </c>
      <c r="D36" s="82">
        <f t="shared" si="4"/>
        <v>1248030</v>
      </c>
      <c r="E36" s="82">
        <f t="shared" si="4"/>
        <v>1310431.5000000002</v>
      </c>
      <c r="F36" s="82">
        <f t="shared" si="4"/>
        <v>1375953.0750000002</v>
      </c>
      <c r="G36" s="82">
        <f t="shared" si="4"/>
        <v>1444750.7287500002</v>
      </c>
      <c r="H36" s="82">
        <f t="shared" si="4"/>
        <v>1516988.2651875005</v>
      </c>
    </row>
    <row r="37" spans="1:10">
      <c r="A37" s="64"/>
      <c r="B37" s="65"/>
      <c r="C37" s="65"/>
      <c r="D37" s="65"/>
      <c r="E37" s="65"/>
      <c r="F37" s="65"/>
      <c r="G37" s="65"/>
      <c r="H37" s="65"/>
    </row>
    <row r="38" spans="1:10">
      <c r="A38" s="66" t="s">
        <v>322</v>
      </c>
      <c r="B38" s="82">
        <f t="shared" ref="B38:H38" si="5">B25+B36</f>
        <v>28434105.303591065</v>
      </c>
      <c r="C38" s="82">
        <f t="shared" si="5"/>
        <v>32965742.739825368</v>
      </c>
      <c r="D38" s="82">
        <f t="shared" si="5"/>
        <v>37621940.378526218</v>
      </c>
      <c r="E38" s="82">
        <f t="shared" si="5"/>
        <v>42661343.424247585</v>
      </c>
      <c r="F38" s="82">
        <f t="shared" si="5"/>
        <v>48110631.923594773</v>
      </c>
      <c r="G38" s="82">
        <f t="shared" si="5"/>
        <v>53992452.647284821</v>
      </c>
      <c r="H38" s="82">
        <f t="shared" si="5"/>
        <v>60342178.863534853</v>
      </c>
    </row>
    <row r="39" spans="1:10">
      <c r="A39" s="64"/>
      <c r="B39" s="65"/>
      <c r="C39" s="65"/>
      <c r="D39" s="65"/>
      <c r="E39" s="65"/>
      <c r="F39" s="65"/>
      <c r="G39" s="65"/>
      <c r="H39" s="65"/>
    </row>
    <row r="40" spans="1:10">
      <c r="A40" s="66" t="s">
        <v>137</v>
      </c>
      <c r="B40" s="82">
        <f t="shared" ref="B40:H40" si="6">B15-B38</f>
        <v>3058123.1579808109</v>
      </c>
      <c r="C40" s="82">
        <f t="shared" si="6"/>
        <v>3658638.8409053087</v>
      </c>
      <c r="D40" s="82">
        <f t="shared" si="6"/>
        <v>4289153.3284288868</v>
      </c>
      <c r="E40" s="82">
        <f t="shared" si="6"/>
        <v>4973572.6676025763</v>
      </c>
      <c r="F40" s="82">
        <f t="shared" si="6"/>
        <v>5715711.0573725477</v>
      </c>
      <c r="G40" s="82">
        <f t="shared" si="6"/>
        <v>6433480.3489817604</v>
      </c>
      <c r="H40" s="82">
        <f t="shared" si="6"/>
        <v>7208737.292108506</v>
      </c>
      <c r="J40" s="43">
        <f>B49+B42+B43</f>
        <v>2386839.4885001723</v>
      </c>
    </row>
    <row r="41" spans="1:10">
      <c r="A41" s="64"/>
      <c r="B41" s="65"/>
      <c r="C41" s="65"/>
      <c r="D41" s="65"/>
      <c r="E41" s="65"/>
      <c r="F41" s="65"/>
      <c r="G41" s="65"/>
      <c r="H41" s="65"/>
      <c r="J41">
        <f>'5.Closing Stock &amp; W Capital'!E57</f>
        <v>237899.76041950751</v>
      </c>
    </row>
    <row r="42" spans="1:10">
      <c r="A42" s="64" t="s">
        <v>17</v>
      </c>
      <c r="B42" s="65">
        <f>'3.Other Exp &amp; Taxes'!C63</f>
        <v>642140.23491200001</v>
      </c>
      <c r="C42" s="65">
        <f>'3.Other Exp &amp; Taxes'!D63</f>
        <v>642140.23491200001</v>
      </c>
      <c r="D42" s="65">
        <f>'3.Other Exp &amp; Taxes'!E63</f>
        <v>642140.23491200001</v>
      </c>
      <c r="E42" s="65">
        <f>'3.Other Exp &amp; Taxes'!F63</f>
        <v>642140.23491200001</v>
      </c>
      <c r="F42" s="65">
        <f>'3.Other Exp &amp; Taxes'!G63</f>
        <v>642140.23491200001</v>
      </c>
      <c r="G42" s="65">
        <f>'3.Other Exp &amp; Taxes'!H63</f>
        <v>642140.23491200001</v>
      </c>
      <c r="H42" s="65">
        <f>'3.Other Exp &amp; Taxes'!I63</f>
        <v>642140.23491200001</v>
      </c>
      <c r="J42" s="43">
        <f>J40+J41</f>
        <v>2624739.2489196798</v>
      </c>
    </row>
    <row r="43" spans="1:10">
      <c r="A43" s="64" t="s">
        <v>138</v>
      </c>
      <c r="B43" s="65">
        <f>'3.Other Exp &amp; Taxes'!C79</f>
        <v>16000</v>
      </c>
      <c r="C43" s="65">
        <f>'3.Other Exp &amp; Taxes'!D79</f>
        <v>16000</v>
      </c>
      <c r="D43" s="65">
        <f>'3.Other Exp &amp; Taxes'!E79</f>
        <v>16000</v>
      </c>
      <c r="E43" s="65">
        <f>'3.Other Exp &amp; Taxes'!F79</f>
        <v>16000</v>
      </c>
      <c r="F43" s="65">
        <f>'3.Other Exp &amp; Taxes'!G79</f>
        <v>16000</v>
      </c>
      <c r="G43" s="65">
        <f>'3.Other Exp &amp; Taxes'!H79</f>
        <v>0</v>
      </c>
      <c r="H43" s="65">
        <f>'3.Other Exp &amp; Taxes'!I79</f>
        <v>0</v>
      </c>
    </row>
    <row r="44" spans="1:10">
      <c r="A44" s="64"/>
      <c r="B44" s="65"/>
      <c r="C44" s="65"/>
      <c r="D44" s="65"/>
      <c r="E44" s="65"/>
      <c r="F44" s="65"/>
      <c r="G44" s="65"/>
      <c r="H44" s="65"/>
    </row>
    <row r="45" spans="1:10">
      <c r="A45" s="66" t="s">
        <v>139</v>
      </c>
      <c r="B45" s="82">
        <f>B40-B42-B43</f>
        <v>2399982.9230688107</v>
      </c>
      <c r="C45" s="82">
        <f t="shared" ref="C45:H45" si="7">C40-C42-C43</f>
        <v>3000498.6059933086</v>
      </c>
      <c r="D45" s="82">
        <f t="shared" si="7"/>
        <v>3631013.0935168867</v>
      </c>
      <c r="E45" s="82">
        <f t="shared" si="7"/>
        <v>4315432.4326905767</v>
      </c>
      <c r="F45" s="82">
        <f t="shared" si="7"/>
        <v>5057570.822460548</v>
      </c>
      <c r="G45" s="82">
        <f t="shared" si="7"/>
        <v>5791340.1140697608</v>
      </c>
      <c r="H45" s="82">
        <f t="shared" si="7"/>
        <v>6566597.0571965063</v>
      </c>
    </row>
    <row r="46" spans="1:10">
      <c r="A46" s="64"/>
      <c r="B46" s="65"/>
      <c r="C46" s="65"/>
      <c r="D46" s="65"/>
      <c r="E46" s="65"/>
      <c r="F46" s="65"/>
      <c r="G46" s="65"/>
      <c r="H46" s="65"/>
    </row>
    <row r="47" spans="1:10">
      <c r="A47" s="64" t="s">
        <v>24</v>
      </c>
      <c r="B47" s="65">
        <f>'8.Cash Flow '!C27+'8.Cash Flow '!C29</f>
        <v>671283.66948063846</v>
      </c>
      <c r="C47" s="65">
        <f>'8.Cash Flow '!D27+'8.Cash Flow '!D29</f>
        <v>663626.71150695591</v>
      </c>
      <c r="D47" s="65">
        <f>'8.Cash Flow '!E27+'8.Cash Flow '!E29</f>
        <v>611055.72805468843</v>
      </c>
      <c r="E47" s="65">
        <f>'8.Cash Flow '!F27+'8.Cash Flow '!F29</f>
        <v>550968.52844480879</v>
      </c>
      <c r="F47" s="65">
        <f>'8.Cash Flow '!G27+'8.Cash Flow '!G29</f>
        <v>482321.083572937</v>
      </c>
      <c r="G47" s="65">
        <f>'8.Cash Flow '!H27+'8.Cash Flow '!H29</f>
        <v>403520.26025320397</v>
      </c>
      <c r="H47" s="65">
        <f>'8.Cash Flow '!I27+'8.Cash Flow '!I29</f>
        <v>313593.92016671202</v>
      </c>
    </row>
    <row r="48" spans="1:10">
      <c r="A48" s="64"/>
      <c r="B48" s="65"/>
      <c r="C48" s="65"/>
      <c r="D48" s="65"/>
      <c r="E48" s="65"/>
      <c r="F48" s="65"/>
      <c r="G48" s="65"/>
      <c r="H48" s="65"/>
    </row>
    <row r="49" spans="1:9">
      <c r="A49" s="64" t="s">
        <v>25</v>
      </c>
      <c r="B49" s="65">
        <f>B45-B47</f>
        <v>1728699.2535881721</v>
      </c>
      <c r="C49" s="65">
        <f t="shared" ref="C49:H49" si="8">C45-C47</f>
        <v>2336871.8944863528</v>
      </c>
      <c r="D49" s="65">
        <f t="shared" si="8"/>
        <v>3019957.3654621984</v>
      </c>
      <c r="E49" s="65">
        <f t="shared" si="8"/>
        <v>3764463.9042457677</v>
      </c>
      <c r="F49" s="65">
        <f t="shared" si="8"/>
        <v>4575249.7388876108</v>
      </c>
      <c r="G49" s="65">
        <f t="shared" si="8"/>
        <v>5387819.8538165567</v>
      </c>
      <c r="H49" s="65">
        <f t="shared" si="8"/>
        <v>6253003.137029794</v>
      </c>
    </row>
    <row r="50" spans="1:9">
      <c r="A50" s="64" t="s">
        <v>26</v>
      </c>
      <c r="B50" s="65">
        <f>'3.Other Exp &amp; Taxes'!B88</f>
        <v>134181.89005004478</v>
      </c>
      <c r="C50" s="65">
        <f>'3.Other Exp &amp; Taxes'!C88</f>
        <v>351380.93322757178</v>
      </c>
      <c r="D50" s="65">
        <f>'3.Other Exp &amp; Taxes'!D88</f>
        <v>579586.31874369155</v>
      </c>
      <c r="E50" s="65">
        <f>'3.Other Exp &amp; Taxes'!E88</f>
        <v>816896.22443045955</v>
      </c>
      <c r="F50" s="65">
        <f>'3.Other Exp &amp; Taxes'!F88</f>
        <v>1065755.6214999228</v>
      </c>
      <c r="G50" s="65">
        <f>'3.Other Exp &amp; Taxes'!G88</f>
        <v>1310295.2982046453</v>
      </c>
      <c r="H50" s="65">
        <f>'3.Other Exp &amp; Taxes'!H88</f>
        <v>1564436.7179328038</v>
      </c>
    </row>
    <row r="51" spans="1:9">
      <c r="A51" s="66" t="s">
        <v>28</v>
      </c>
      <c r="B51" s="65">
        <f>B49-B50</f>
        <v>1594517.3635381274</v>
      </c>
      <c r="C51" s="65">
        <f>C49-C50</f>
        <v>1985490.9612587811</v>
      </c>
      <c r="D51" s="65">
        <f>D49-D50</f>
        <v>2440371.0467185071</v>
      </c>
      <c r="E51" s="65">
        <f>E49-E50</f>
        <v>2947567.6798153082</v>
      </c>
      <c r="F51" s="65">
        <f>F49-F50</f>
        <v>3509494.1173876878</v>
      </c>
      <c r="G51" s="65">
        <f t="shared" ref="G51:H51" si="9">G49-G50</f>
        <v>4077524.5556119112</v>
      </c>
      <c r="H51" s="65">
        <f t="shared" si="9"/>
        <v>4688566.4190969905</v>
      </c>
    </row>
    <row r="52" spans="1:9">
      <c r="A52" s="63"/>
      <c r="B52" s="79"/>
      <c r="C52" s="79"/>
      <c r="D52" s="79"/>
      <c r="E52" s="79"/>
      <c r="F52" s="79"/>
      <c r="G52" s="79"/>
      <c r="H52" s="79"/>
    </row>
    <row r="53" spans="1:9">
      <c r="A53" s="63" t="s">
        <v>497</v>
      </c>
      <c r="B53" s="79">
        <f>B51</f>
        <v>1594517.3635381274</v>
      </c>
      <c r="C53" s="79">
        <f t="shared" ref="C53:H53" si="10">B53+C51</f>
        <v>3580008.3247969085</v>
      </c>
      <c r="D53" s="79">
        <f t="shared" si="10"/>
        <v>6020379.3715154156</v>
      </c>
      <c r="E53" s="79">
        <f t="shared" si="10"/>
        <v>8967947.0513307229</v>
      </c>
      <c r="F53" s="79">
        <f t="shared" si="10"/>
        <v>12477441.168718411</v>
      </c>
      <c r="G53" s="79">
        <f t="shared" si="10"/>
        <v>16554965.724330321</v>
      </c>
      <c r="H53" s="79">
        <f t="shared" si="10"/>
        <v>21243532.143427312</v>
      </c>
    </row>
    <row r="56" spans="1:9" ht="32.450000000000003" customHeight="1">
      <c r="A56" s="460" t="s">
        <v>394</v>
      </c>
      <c r="B56" s="460"/>
      <c r="C56" s="460"/>
      <c r="D56" s="460"/>
      <c r="E56" s="460"/>
      <c r="F56" s="460"/>
      <c r="G56" s="460"/>
      <c r="H56" s="460"/>
      <c r="I56" s="460"/>
    </row>
    <row r="58" spans="1:9">
      <c r="A58" s="200"/>
    </row>
  </sheetData>
  <mergeCells count="2">
    <mergeCell ref="A2:H2"/>
    <mergeCell ref="A56:I56"/>
  </mergeCells>
  <pageMargins left="0.7" right="0.7" top="0.75" bottom="0.75" header="0.3" footer="0.3"/>
  <pageSetup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R50"/>
  <sheetViews>
    <sheetView view="pageBreakPreview" zoomScale="80" zoomScaleSheetLayoutView="80" workbookViewId="0">
      <selection activeCell="A19" sqref="A19"/>
    </sheetView>
  </sheetViews>
  <sheetFormatPr defaultRowHeight="15"/>
  <cols>
    <col min="1" max="1" width="37.28515625" style="36" customWidth="1"/>
    <col min="2" max="2" width="18.42578125" style="36" bestFit="1" customWidth="1"/>
    <col min="3" max="3" width="12.42578125" style="36" bestFit="1" customWidth="1"/>
    <col min="4" max="6" width="13.5703125" style="36" bestFit="1" customWidth="1"/>
    <col min="7" max="8" width="12.42578125" style="36" bestFit="1" customWidth="1"/>
    <col min="9" max="9" width="9.140625" style="36"/>
    <col min="10" max="10" width="32.85546875" style="36" bestFit="1" customWidth="1"/>
    <col min="11" max="16" width="8.7109375" style="36" bestFit="1"/>
    <col min="17" max="17" width="10.140625" style="36" bestFit="1" customWidth="1"/>
    <col min="18" max="256" width="9.140625" style="36"/>
    <col min="257" max="257" width="37.28515625" style="36" customWidth="1"/>
    <col min="258" max="258" width="18.42578125" style="36" bestFit="1" customWidth="1"/>
    <col min="259" max="262" width="12.42578125" style="36" bestFit="1" customWidth="1"/>
    <col min="263" max="263" width="11.7109375" style="36" bestFit="1" customWidth="1"/>
    <col min="264" max="512" width="9.140625" style="36"/>
    <col min="513" max="513" width="37.28515625" style="36" customWidth="1"/>
    <col min="514" max="514" width="18.42578125" style="36" bestFit="1" customWidth="1"/>
    <col min="515" max="518" width="12.42578125" style="36" bestFit="1" customWidth="1"/>
    <col min="519" max="519" width="11.7109375" style="36" bestFit="1" customWidth="1"/>
    <col min="520" max="768" width="9.140625" style="36"/>
    <col min="769" max="769" width="37.28515625" style="36" customWidth="1"/>
    <col min="770" max="770" width="18.42578125" style="36" bestFit="1" customWidth="1"/>
    <col min="771" max="774" width="12.42578125" style="36" bestFit="1" customWidth="1"/>
    <col min="775" max="775" width="11.7109375" style="36" bestFit="1" customWidth="1"/>
    <col min="776" max="1024" width="9.140625" style="36"/>
    <col min="1025" max="1025" width="37.28515625" style="36" customWidth="1"/>
    <col min="1026" max="1026" width="18.42578125" style="36" bestFit="1" customWidth="1"/>
    <col min="1027" max="1030" width="12.42578125" style="36" bestFit="1" customWidth="1"/>
    <col min="1031" max="1031" width="11.7109375" style="36" bestFit="1" customWidth="1"/>
    <col min="1032" max="1280" width="9.140625" style="36"/>
    <col min="1281" max="1281" width="37.28515625" style="36" customWidth="1"/>
    <col min="1282" max="1282" width="18.42578125" style="36" bestFit="1" customWidth="1"/>
    <col min="1283" max="1286" width="12.42578125" style="36" bestFit="1" customWidth="1"/>
    <col min="1287" max="1287" width="11.7109375" style="36" bestFit="1" customWidth="1"/>
    <col min="1288" max="1536" width="9.140625" style="36"/>
    <col min="1537" max="1537" width="37.28515625" style="36" customWidth="1"/>
    <col min="1538" max="1538" width="18.42578125" style="36" bestFit="1" customWidth="1"/>
    <col min="1539" max="1542" width="12.42578125" style="36" bestFit="1" customWidth="1"/>
    <col min="1543" max="1543" width="11.7109375" style="36" bestFit="1" customWidth="1"/>
    <col min="1544" max="1792" width="9.140625" style="36"/>
    <col min="1793" max="1793" width="37.28515625" style="36" customWidth="1"/>
    <col min="1794" max="1794" width="18.42578125" style="36" bestFit="1" customWidth="1"/>
    <col min="1795" max="1798" width="12.42578125" style="36" bestFit="1" customWidth="1"/>
    <col min="1799" max="1799" width="11.7109375" style="36" bestFit="1" customWidth="1"/>
    <col min="1800" max="2048" width="9.140625" style="36"/>
    <col min="2049" max="2049" width="37.28515625" style="36" customWidth="1"/>
    <col min="2050" max="2050" width="18.42578125" style="36" bestFit="1" customWidth="1"/>
    <col min="2051" max="2054" width="12.42578125" style="36" bestFit="1" customWidth="1"/>
    <col min="2055" max="2055" width="11.7109375" style="36" bestFit="1" customWidth="1"/>
    <col min="2056" max="2304" width="9.140625" style="36"/>
    <col min="2305" max="2305" width="37.28515625" style="36" customWidth="1"/>
    <col min="2306" max="2306" width="18.42578125" style="36" bestFit="1" customWidth="1"/>
    <col min="2307" max="2310" width="12.42578125" style="36" bestFit="1" customWidth="1"/>
    <col min="2311" max="2311" width="11.7109375" style="36" bestFit="1" customWidth="1"/>
    <col min="2312" max="2560" width="9.140625" style="36"/>
    <col min="2561" max="2561" width="37.28515625" style="36" customWidth="1"/>
    <col min="2562" max="2562" width="18.42578125" style="36" bestFit="1" customWidth="1"/>
    <col min="2563" max="2566" width="12.42578125" style="36" bestFit="1" customWidth="1"/>
    <col min="2567" max="2567" width="11.7109375" style="36" bestFit="1" customWidth="1"/>
    <col min="2568" max="2816" width="9.140625" style="36"/>
    <col min="2817" max="2817" width="37.28515625" style="36" customWidth="1"/>
    <col min="2818" max="2818" width="18.42578125" style="36" bestFit="1" customWidth="1"/>
    <col min="2819" max="2822" width="12.42578125" style="36" bestFit="1" customWidth="1"/>
    <col min="2823" max="2823" width="11.7109375" style="36" bestFit="1" customWidth="1"/>
    <col min="2824" max="3072" width="9.140625" style="36"/>
    <col min="3073" max="3073" width="37.28515625" style="36" customWidth="1"/>
    <col min="3074" max="3074" width="18.42578125" style="36" bestFit="1" customWidth="1"/>
    <col min="3075" max="3078" width="12.42578125" style="36" bestFit="1" customWidth="1"/>
    <col min="3079" max="3079" width="11.7109375" style="36" bestFit="1" customWidth="1"/>
    <col min="3080" max="3328" width="9.140625" style="36"/>
    <col min="3329" max="3329" width="37.28515625" style="36" customWidth="1"/>
    <col min="3330" max="3330" width="18.42578125" style="36" bestFit="1" customWidth="1"/>
    <col min="3331" max="3334" width="12.42578125" style="36" bestFit="1" customWidth="1"/>
    <col min="3335" max="3335" width="11.7109375" style="36" bestFit="1" customWidth="1"/>
    <col min="3336" max="3584" width="9.140625" style="36"/>
    <col min="3585" max="3585" width="37.28515625" style="36" customWidth="1"/>
    <col min="3586" max="3586" width="18.42578125" style="36" bestFit="1" customWidth="1"/>
    <col min="3587" max="3590" width="12.42578125" style="36" bestFit="1" customWidth="1"/>
    <col min="3591" max="3591" width="11.7109375" style="36" bestFit="1" customWidth="1"/>
    <col min="3592" max="3840" width="9.140625" style="36"/>
    <col min="3841" max="3841" width="37.28515625" style="36" customWidth="1"/>
    <col min="3842" max="3842" width="18.42578125" style="36" bestFit="1" customWidth="1"/>
    <col min="3843" max="3846" width="12.42578125" style="36" bestFit="1" customWidth="1"/>
    <col min="3847" max="3847" width="11.7109375" style="36" bestFit="1" customWidth="1"/>
    <col min="3848" max="4096" width="9.140625" style="36"/>
    <col min="4097" max="4097" width="37.28515625" style="36" customWidth="1"/>
    <col min="4098" max="4098" width="18.42578125" style="36" bestFit="1" customWidth="1"/>
    <col min="4099" max="4102" width="12.42578125" style="36" bestFit="1" customWidth="1"/>
    <col min="4103" max="4103" width="11.7109375" style="36" bestFit="1" customWidth="1"/>
    <col min="4104" max="4352" width="9.140625" style="36"/>
    <col min="4353" max="4353" width="37.28515625" style="36" customWidth="1"/>
    <col min="4354" max="4354" width="18.42578125" style="36" bestFit="1" customWidth="1"/>
    <col min="4355" max="4358" width="12.42578125" style="36" bestFit="1" customWidth="1"/>
    <col min="4359" max="4359" width="11.7109375" style="36" bestFit="1" customWidth="1"/>
    <col min="4360" max="4608" width="9.140625" style="36"/>
    <col min="4609" max="4609" width="37.28515625" style="36" customWidth="1"/>
    <col min="4610" max="4610" width="18.42578125" style="36" bestFit="1" customWidth="1"/>
    <col min="4611" max="4614" width="12.42578125" style="36" bestFit="1" customWidth="1"/>
    <col min="4615" max="4615" width="11.7109375" style="36" bestFit="1" customWidth="1"/>
    <col min="4616" max="4864" width="9.140625" style="36"/>
    <col min="4865" max="4865" width="37.28515625" style="36" customWidth="1"/>
    <col min="4866" max="4866" width="18.42578125" style="36" bestFit="1" customWidth="1"/>
    <col min="4867" max="4870" width="12.42578125" style="36" bestFit="1" customWidth="1"/>
    <col min="4871" max="4871" width="11.7109375" style="36" bestFit="1" customWidth="1"/>
    <col min="4872" max="5120" width="9.140625" style="36"/>
    <col min="5121" max="5121" width="37.28515625" style="36" customWidth="1"/>
    <col min="5122" max="5122" width="18.42578125" style="36" bestFit="1" customWidth="1"/>
    <col min="5123" max="5126" width="12.42578125" style="36" bestFit="1" customWidth="1"/>
    <col min="5127" max="5127" width="11.7109375" style="36" bestFit="1" customWidth="1"/>
    <col min="5128" max="5376" width="9.140625" style="36"/>
    <col min="5377" max="5377" width="37.28515625" style="36" customWidth="1"/>
    <col min="5378" max="5378" width="18.42578125" style="36" bestFit="1" customWidth="1"/>
    <col min="5379" max="5382" width="12.42578125" style="36" bestFit="1" customWidth="1"/>
    <col min="5383" max="5383" width="11.7109375" style="36" bestFit="1" customWidth="1"/>
    <col min="5384" max="5632" width="9.140625" style="36"/>
    <col min="5633" max="5633" width="37.28515625" style="36" customWidth="1"/>
    <col min="5634" max="5634" width="18.42578125" style="36" bestFit="1" customWidth="1"/>
    <col min="5635" max="5638" width="12.42578125" style="36" bestFit="1" customWidth="1"/>
    <col min="5639" max="5639" width="11.7109375" style="36" bestFit="1" customWidth="1"/>
    <col min="5640" max="5888" width="9.140625" style="36"/>
    <col min="5889" max="5889" width="37.28515625" style="36" customWidth="1"/>
    <col min="5890" max="5890" width="18.42578125" style="36" bestFit="1" customWidth="1"/>
    <col min="5891" max="5894" width="12.42578125" style="36" bestFit="1" customWidth="1"/>
    <col min="5895" max="5895" width="11.7109375" style="36" bestFit="1" customWidth="1"/>
    <col min="5896" max="6144" width="9.140625" style="36"/>
    <col min="6145" max="6145" width="37.28515625" style="36" customWidth="1"/>
    <col min="6146" max="6146" width="18.42578125" style="36" bestFit="1" customWidth="1"/>
    <col min="6147" max="6150" width="12.42578125" style="36" bestFit="1" customWidth="1"/>
    <col min="6151" max="6151" width="11.7109375" style="36" bestFit="1" customWidth="1"/>
    <col min="6152" max="6400" width="9.140625" style="36"/>
    <col min="6401" max="6401" width="37.28515625" style="36" customWidth="1"/>
    <col min="6402" max="6402" width="18.42578125" style="36" bestFit="1" customWidth="1"/>
    <col min="6403" max="6406" width="12.42578125" style="36" bestFit="1" customWidth="1"/>
    <col min="6407" max="6407" width="11.7109375" style="36" bestFit="1" customWidth="1"/>
    <col min="6408" max="6656" width="9.140625" style="36"/>
    <col min="6657" max="6657" width="37.28515625" style="36" customWidth="1"/>
    <col min="6658" max="6658" width="18.42578125" style="36" bestFit="1" customWidth="1"/>
    <col min="6659" max="6662" width="12.42578125" style="36" bestFit="1" customWidth="1"/>
    <col min="6663" max="6663" width="11.7109375" style="36" bestFit="1" customWidth="1"/>
    <col min="6664" max="6912" width="9.140625" style="36"/>
    <col min="6913" max="6913" width="37.28515625" style="36" customWidth="1"/>
    <col min="6914" max="6914" width="18.42578125" style="36" bestFit="1" customWidth="1"/>
    <col min="6915" max="6918" width="12.42578125" style="36" bestFit="1" customWidth="1"/>
    <col min="6919" max="6919" width="11.7109375" style="36" bestFit="1" customWidth="1"/>
    <col min="6920" max="7168" width="9.140625" style="36"/>
    <col min="7169" max="7169" width="37.28515625" style="36" customWidth="1"/>
    <col min="7170" max="7170" width="18.42578125" style="36" bestFit="1" customWidth="1"/>
    <col min="7171" max="7174" width="12.42578125" style="36" bestFit="1" customWidth="1"/>
    <col min="7175" max="7175" width="11.7109375" style="36" bestFit="1" customWidth="1"/>
    <col min="7176" max="7424" width="9.140625" style="36"/>
    <col min="7425" max="7425" width="37.28515625" style="36" customWidth="1"/>
    <col min="7426" max="7426" width="18.42578125" style="36" bestFit="1" customWidth="1"/>
    <col min="7427" max="7430" width="12.42578125" style="36" bestFit="1" customWidth="1"/>
    <col min="7431" max="7431" width="11.7109375" style="36" bestFit="1" customWidth="1"/>
    <col min="7432" max="7680" width="9.140625" style="36"/>
    <col min="7681" max="7681" width="37.28515625" style="36" customWidth="1"/>
    <col min="7682" max="7682" width="18.42578125" style="36" bestFit="1" customWidth="1"/>
    <col min="7683" max="7686" width="12.42578125" style="36" bestFit="1" customWidth="1"/>
    <col min="7687" max="7687" width="11.7109375" style="36" bestFit="1" customWidth="1"/>
    <col min="7688" max="7936" width="9.140625" style="36"/>
    <col min="7937" max="7937" width="37.28515625" style="36" customWidth="1"/>
    <col min="7938" max="7938" width="18.42578125" style="36" bestFit="1" customWidth="1"/>
    <col min="7939" max="7942" width="12.42578125" style="36" bestFit="1" customWidth="1"/>
    <col min="7943" max="7943" width="11.7109375" style="36" bestFit="1" customWidth="1"/>
    <col min="7944" max="8192" width="9.140625" style="36"/>
    <col min="8193" max="8193" width="37.28515625" style="36" customWidth="1"/>
    <col min="8194" max="8194" width="18.42578125" style="36" bestFit="1" customWidth="1"/>
    <col min="8195" max="8198" width="12.42578125" style="36" bestFit="1" customWidth="1"/>
    <col min="8199" max="8199" width="11.7109375" style="36" bestFit="1" customWidth="1"/>
    <col min="8200" max="8448" width="9.140625" style="36"/>
    <col min="8449" max="8449" width="37.28515625" style="36" customWidth="1"/>
    <col min="8450" max="8450" width="18.42578125" style="36" bestFit="1" customWidth="1"/>
    <col min="8451" max="8454" width="12.42578125" style="36" bestFit="1" customWidth="1"/>
    <col min="8455" max="8455" width="11.7109375" style="36" bestFit="1" customWidth="1"/>
    <col min="8456" max="8704" width="9.140625" style="36"/>
    <col min="8705" max="8705" width="37.28515625" style="36" customWidth="1"/>
    <col min="8706" max="8706" width="18.42578125" style="36" bestFit="1" customWidth="1"/>
    <col min="8707" max="8710" width="12.42578125" style="36" bestFit="1" customWidth="1"/>
    <col min="8711" max="8711" width="11.7109375" style="36" bestFit="1" customWidth="1"/>
    <col min="8712" max="8960" width="9.140625" style="36"/>
    <col min="8961" max="8961" width="37.28515625" style="36" customWidth="1"/>
    <col min="8962" max="8962" width="18.42578125" style="36" bestFit="1" customWidth="1"/>
    <col min="8963" max="8966" width="12.42578125" style="36" bestFit="1" customWidth="1"/>
    <col min="8967" max="8967" width="11.7109375" style="36" bestFit="1" customWidth="1"/>
    <col min="8968" max="9216" width="9.140625" style="36"/>
    <col min="9217" max="9217" width="37.28515625" style="36" customWidth="1"/>
    <col min="9218" max="9218" width="18.42578125" style="36" bestFit="1" customWidth="1"/>
    <col min="9219" max="9222" width="12.42578125" style="36" bestFit="1" customWidth="1"/>
    <col min="9223" max="9223" width="11.7109375" style="36" bestFit="1" customWidth="1"/>
    <col min="9224" max="9472" width="9.140625" style="36"/>
    <col min="9473" max="9473" width="37.28515625" style="36" customWidth="1"/>
    <col min="9474" max="9474" width="18.42578125" style="36" bestFit="1" customWidth="1"/>
    <col min="9475" max="9478" width="12.42578125" style="36" bestFit="1" customWidth="1"/>
    <col min="9479" max="9479" width="11.7109375" style="36" bestFit="1" customWidth="1"/>
    <col min="9480" max="9728" width="9.140625" style="36"/>
    <col min="9729" max="9729" width="37.28515625" style="36" customWidth="1"/>
    <col min="9730" max="9730" width="18.42578125" style="36" bestFit="1" customWidth="1"/>
    <col min="9731" max="9734" width="12.42578125" style="36" bestFit="1" customWidth="1"/>
    <col min="9735" max="9735" width="11.7109375" style="36" bestFit="1" customWidth="1"/>
    <col min="9736" max="9984" width="9.140625" style="36"/>
    <col min="9985" max="9985" width="37.28515625" style="36" customWidth="1"/>
    <col min="9986" max="9986" width="18.42578125" style="36" bestFit="1" customWidth="1"/>
    <col min="9987" max="9990" width="12.42578125" style="36" bestFit="1" customWidth="1"/>
    <col min="9991" max="9991" width="11.7109375" style="36" bestFit="1" customWidth="1"/>
    <col min="9992" max="10240" width="9.140625" style="36"/>
    <col min="10241" max="10241" width="37.28515625" style="36" customWidth="1"/>
    <col min="10242" max="10242" width="18.42578125" style="36" bestFit="1" customWidth="1"/>
    <col min="10243" max="10246" width="12.42578125" style="36" bestFit="1" customWidth="1"/>
    <col min="10247" max="10247" width="11.7109375" style="36" bestFit="1" customWidth="1"/>
    <col min="10248" max="10496" width="9.140625" style="36"/>
    <col min="10497" max="10497" width="37.28515625" style="36" customWidth="1"/>
    <col min="10498" max="10498" width="18.42578125" style="36" bestFit="1" customWidth="1"/>
    <col min="10499" max="10502" width="12.42578125" style="36" bestFit="1" customWidth="1"/>
    <col min="10503" max="10503" width="11.7109375" style="36" bestFit="1" customWidth="1"/>
    <col min="10504" max="10752" width="9.140625" style="36"/>
    <col min="10753" max="10753" width="37.28515625" style="36" customWidth="1"/>
    <col min="10754" max="10754" width="18.42578125" style="36" bestFit="1" customWidth="1"/>
    <col min="10755" max="10758" width="12.42578125" style="36" bestFit="1" customWidth="1"/>
    <col min="10759" max="10759" width="11.7109375" style="36" bestFit="1" customWidth="1"/>
    <col min="10760" max="11008" width="9.140625" style="36"/>
    <col min="11009" max="11009" width="37.28515625" style="36" customWidth="1"/>
    <col min="11010" max="11010" width="18.42578125" style="36" bestFit="1" customWidth="1"/>
    <col min="11011" max="11014" width="12.42578125" style="36" bestFit="1" customWidth="1"/>
    <col min="11015" max="11015" width="11.7109375" style="36" bestFit="1" customWidth="1"/>
    <col min="11016" max="11264" width="9.140625" style="36"/>
    <col min="11265" max="11265" width="37.28515625" style="36" customWidth="1"/>
    <col min="11266" max="11266" width="18.42578125" style="36" bestFit="1" customWidth="1"/>
    <col min="11267" max="11270" width="12.42578125" style="36" bestFit="1" customWidth="1"/>
    <col min="11271" max="11271" width="11.7109375" style="36" bestFit="1" customWidth="1"/>
    <col min="11272" max="11520" width="9.140625" style="36"/>
    <col min="11521" max="11521" width="37.28515625" style="36" customWidth="1"/>
    <col min="11522" max="11522" width="18.42578125" style="36" bestFit="1" customWidth="1"/>
    <col min="11523" max="11526" width="12.42578125" style="36" bestFit="1" customWidth="1"/>
    <col min="11527" max="11527" width="11.7109375" style="36" bestFit="1" customWidth="1"/>
    <col min="11528" max="11776" width="9.140625" style="36"/>
    <col min="11777" max="11777" width="37.28515625" style="36" customWidth="1"/>
    <col min="11778" max="11778" width="18.42578125" style="36" bestFit="1" customWidth="1"/>
    <col min="11779" max="11782" width="12.42578125" style="36" bestFit="1" customWidth="1"/>
    <col min="11783" max="11783" width="11.7109375" style="36" bestFit="1" customWidth="1"/>
    <col min="11784" max="12032" width="9.140625" style="36"/>
    <col min="12033" max="12033" width="37.28515625" style="36" customWidth="1"/>
    <col min="12034" max="12034" width="18.42578125" style="36" bestFit="1" customWidth="1"/>
    <col min="12035" max="12038" width="12.42578125" style="36" bestFit="1" customWidth="1"/>
    <col min="12039" max="12039" width="11.7109375" style="36" bestFit="1" customWidth="1"/>
    <col min="12040" max="12288" width="9.140625" style="36"/>
    <col min="12289" max="12289" width="37.28515625" style="36" customWidth="1"/>
    <col min="12290" max="12290" width="18.42578125" style="36" bestFit="1" customWidth="1"/>
    <col min="12291" max="12294" width="12.42578125" style="36" bestFit="1" customWidth="1"/>
    <col min="12295" max="12295" width="11.7109375" style="36" bestFit="1" customWidth="1"/>
    <col min="12296" max="12544" width="9.140625" style="36"/>
    <col min="12545" max="12545" width="37.28515625" style="36" customWidth="1"/>
    <col min="12546" max="12546" width="18.42578125" style="36" bestFit="1" customWidth="1"/>
    <col min="12547" max="12550" width="12.42578125" style="36" bestFit="1" customWidth="1"/>
    <col min="12551" max="12551" width="11.7109375" style="36" bestFit="1" customWidth="1"/>
    <col min="12552" max="12800" width="9.140625" style="36"/>
    <col min="12801" max="12801" width="37.28515625" style="36" customWidth="1"/>
    <col min="12802" max="12802" width="18.42578125" style="36" bestFit="1" customWidth="1"/>
    <col min="12803" max="12806" width="12.42578125" style="36" bestFit="1" customWidth="1"/>
    <col min="12807" max="12807" width="11.7109375" style="36" bestFit="1" customWidth="1"/>
    <col min="12808" max="13056" width="9.140625" style="36"/>
    <col min="13057" max="13057" width="37.28515625" style="36" customWidth="1"/>
    <col min="13058" max="13058" width="18.42578125" style="36" bestFit="1" customWidth="1"/>
    <col min="13059" max="13062" width="12.42578125" style="36" bestFit="1" customWidth="1"/>
    <col min="13063" max="13063" width="11.7109375" style="36" bestFit="1" customWidth="1"/>
    <col min="13064" max="13312" width="9.140625" style="36"/>
    <col min="13313" max="13313" width="37.28515625" style="36" customWidth="1"/>
    <col min="13314" max="13314" width="18.42578125" style="36" bestFit="1" customWidth="1"/>
    <col min="13315" max="13318" width="12.42578125" style="36" bestFit="1" customWidth="1"/>
    <col min="13319" max="13319" width="11.7109375" style="36" bestFit="1" customWidth="1"/>
    <col min="13320" max="13568" width="9.140625" style="36"/>
    <col min="13569" max="13569" width="37.28515625" style="36" customWidth="1"/>
    <col min="13570" max="13570" width="18.42578125" style="36" bestFit="1" customWidth="1"/>
    <col min="13571" max="13574" width="12.42578125" style="36" bestFit="1" customWidth="1"/>
    <col min="13575" max="13575" width="11.7109375" style="36" bestFit="1" customWidth="1"/>
    <col min="13576" max="13824" width="9.140625" style="36"/>
    <col min="13825" max="13825" width="37.28515625" style="36" customWidth="1"/>
    <col min="13826" max="13826" width="18.42578125" style="36" bestFit="1" customWidth="1"/>
    <col min="13827" max="13830" width="12.42578125" style="36" bestFit="1" customWidth="1"/>
    <col min="13831" max="13831" width="11.7109375" style="36" bestFit="1" customWidth="1"/>
    <col min="13832" max="14080" width="9.140625" style="36"/>
    <col min="14081" max="14081" width="37.28515625" style="36" customWidth="1"/>
    <col min="14082" max="14082" width="18.42578125" style="36" bestFit="1" customWidth="1"/>
    <col min="14083" max="14086" width="12.42578125" style="36" bestFit="1" customWidth="1"/>
    <col min="14087" max="14087" width="11.7109375" style="36" bestFit="1" customWidth="1"/>
    <col min="14088" max="14336" width="9.140625" style="36"/>
    <col min="14337" max="14337" width="37.28515625" style="36" customWidth="1"/>
    <col min="14338" max="14338" width="18.42578125" style="36" bestFit="1" customWidth="1"/>
    <col min="14339" max="14342" width="12.42578125" style="36" bestFit="1" customWidth="1"/>
    <col min="14343" max="14343" width="11.7109375" style="36" bestFit="1" customWidth="1"/>
    <col min="14344" max="14592" width="9.140625" style="36"/>
    <col min="14593" max="14593" width="37.28515625" style="36" customWidth="1"/>
    <col min="14594" max="14594" width="18.42578125" style="36" bestFit="1" customWidth="1"/>
    <col min="14595" max="14598" width="12.42578125" style="36" bestFit="1" customWidth="1"/>
    <col min="14599" max="14599" width="11.7109375" style="36" bestFit="1" customWidth="1"/>
    <col min="14600" max="14848" width="9.140625" style="36"/>
    <col min="14849" max="14849" width="37.28515625" style="36" customWidth="1"/>
    <col min="14850" max="14850" width="18.42578125" style="36" bestFit="1" customWidth="1"/>
    <col min="14851" max="14854" width="12.42578125" style="36" bestFit="1" customWidth="1"/>
    <col min="14855" max="14855" width="11.7109375" style="36" bestFit="1" customWidth="1"/>
    <col min="14856" max="15104" width="9.140625" style="36"/>
    <col min="15105" max="15105" width="37.28515625" style="36" customWidth="1"/>
    <col min="15106" max="15106" width="18.42578125" style="36" bestFit="1" customWidth="1"/>
    <col min="15107" max="15110" width="12.42578125" style="36" bestFit="1" customWidth="1"/>
    <col min="15111" max="15111" width="11.7109375" style="36" bestFit="1" customWidth="1"/>
    <col min="15112" max="15360" width="9.140625" style="36"/>
    <col min="15361" max="15361" width="37.28515625" style="36" customWidth="1"/>
    <col min="15362" max="15362" width="18.42578125" style="36" bestFit="1" customWidth="1"/>
    <col min="15363" max="15366" width="12.42578125" style="36" bestFit="1" customWidth="1"/>
    <col min="15367" max="15367" width="11.7109375" style="36" bestFit="1" customWidth="1"/>
    <col min="15368" max="15616" width="9.140625" style="36"/>
    <col min="15617" max="15617" width="37.28515625" style="36" customWidth="1"/>
    <col min="15618" max="15618" width="18.42578125" style="36" bestFit="1" customWidth="1"/>
    <col min="15619" max="15622" width="12.42578125" style="36" bestFit="1" customWidth="1"/>
    <col min="15623" max="15623" width="11.7109375" style="36" bestFit="1" customWidth="1"/>
    <col min="15624" max="15872" width="9.140625" style="36"/>
    <col min="15873" max="15873" width="37.28515625" style="36" customWidth="1"/>
    <col min="15874" max="15874" width="18.42578125" style="36" bestFit="1" customWidth="1"/>
    <col min="15875" max="15878" width="12.42578125" style="36" bestFit="1" customWidth="1"/>
    <col min="15879" max="15879" width="11.7109375" style="36" bestFit="1" customWidth="1"/>
    <col min="15880" max="16128" width="9.140625" style="36"/>
    <col min="16129" max="16129" width="37.28515625" style="36" customWidth="1"/>
    <col min="16130" max="16130" width="18.42578125" style="36" bestFit="1" customWidth="1"/>
    <col min="16131" max="16134" width="12.42578125" style="36" bestFit="1" customWidth="1"/>
    <col min="16135" max="16135" width="11.7109375" style="36" bestFit="1" customWidth="1"/>
    <col min="16136" max="16384" width="9.140625" style="36"/>
  </cols>
  <sheetData>
    <row r="1" spans="1:18">
      <c r="A1" s="461"/>
      <c r="B1" s="461"/>
      <c r="C1" s="461"/>
      <c r="D1" s="461"/>
      <c r="E1" s="461"/>
      <c r="F1" s="461"/>
    </row>
    <row r="2" spans="1:18" ht="18.75">
      <c r="A2" s="462" t="s">
        <v>549</v>
      </c>
      <c r="B2" s="424"/>
      <c r="C2" s="424"/>
      <c r="D2" s="424"/>
      <c r="E2" s="424"/>
      <c r="F2" s="424"/>
      <c r="G2" s="424"/>
      <c r="H2" s="424"/>
      <c r="I2" s="5"/>
    </row>
    <row r="3" spans="1:18">
      <c r="A3" s="57"/>
      <c r="B3" s="37"/>
      <c r="C3" s="37"/>
      <c r="D3" s="37"/>
      <c r="E3" s="37"/>
      <c r="F3" s="37"/>
    </row>
    <row r="4" spans="1:18">
      <c r="A4" s="85" t="s">
        <v>0</v>
      </c>
      <c r="B4" s="86" t="s">
        <v>2</v>
      </c>
      <c r="C4" s="86" t="s">
        <v>3</v>
      </c>
      <c r="D4" s="86" t="s">
        <v>4</v>
      </c>
      <c r="E4" s="86" t="s">
        <v>5</v>
      </c>
      <c r="F4" s="86" t="s">
        <v>6</v>
      </c>
      <c r="G4" s="87" t="s">
        <v>169</v>
      </c>
      <c r="H4" s="87" t="s">
        <v>168</v>
      </c>
    </row>
    <row r="5" spans="1:18">
      <c r="A5" s="88"/>
      <c r="B5" s="89"/>
      <c r="C5" s="90"/>
      <c r="D5" s="90"/>
      <c r="E5" s="90"/>
      <c r="F5" s="90"/>
      <c r="G5" s="90"/>
      <c r="H5" s="90"/>
    </row>
    <row r="6" spans="1:18">
      <c r="A6" s="91" t="s">
        <v>49</v>
      </c>
      <c r="B6" s="92"/>
      <c r="C6" s="92"/>
      <c r="D6" s="92"/>
      <c r="E6" s="92"/>
      <c r="F6" s="92"/>
      <c r="G6" s="92"/>
      <c r="H6" s="92"/>
    </row>
    <row r="7" spans="1:18">
      <c r="A7" s="93" t="s">
        <v>50</v>
      </c>
      <c r="B7" s="94"/>
      <c r="C7" s="94"/>
      <c r="D7" s="94"/>
      <c r="E7" s="94"/>
      <c r="F7" s="94"/>
      <c r="G7" s="94"/>
      <c r="H7" s="94"/>
    </row>
    <row r="8" spans="1:18">
      <c r="A8" s="95" t="s">
        <v>246</v>
      </c>
      <c r="B8" s="96">
        <f>'8.Cash Flow '!C36</f>
        <v>1993913.4815804735</v>
      </c>
      <c r="C8" s="96">
        <f>'8.Cash Flow '!D36</f>
        <v>4309222.9969760403</v>
      </c>
      <c r="D8" s="96">
        <f>'8.Cash Flow '!E36</f>
        <v>6769701.7860709429</v>
      </c>
      <c r="E8" s="96">
        <f>'8.Cash Flow '!F36</f>
        <v>9656458.7181716263</v>
      </c>
      <c r="F8" s="96">
        <f>'8.Cash Flow '!G36</f>
        <v>13013961.107809663</v>
      </c>
      <c r="G8" s="96">
        <f>'8.Cash Flow '!H36</f>
        <v>16820748.925096482</v>
      </c>
      <c r="H8" s="96">
        <f>'8.Cash Flow '!I36</f>
        <v>21122802.956230812</v>
      </c>
      <c r="K8" s="44"/>
      <c r="L8" s="44"/>
      <c r="M8" s="44"/>
      <c r="N8" s="44"/>
      <c r="O8" s="44"/>
      <c r="P8" s="44"/>
      <c r="Q8" s="44"/>
      <c r="R8" s="44"/>
    </row>
    <row r="9" spans="1:18">
      <c r="A9" s="97" t="s">
        <v>247</v>
      </c>
      <c r="B9" s="98">
        <f>'5.Closing Stock &amp; W Capital'!E42</f>
        <v>1207921.0916767295</v>
      </c>
      <c r="C9" s="98">
        <f>'5.Closing Stock &amp; W Capital'!F42</f>
        <v>1404770.8003567932</v>
      </c>
      <c r="D9" s="98">
        <f>'5.Closing Stock &amp; W Capital'!G42</f>
        <v>1607548.7997188258</v>
      </c>
      <c r="E9" s="98">
        <f>'5.Closing Stock &amp; W Capital'!H42</f>
        <v>1827092.6720161706</v>
      </c>
      <c r="F9" s="98">
        <f>'5.Closing Stock &amp; W Capital'!I42</f>
        <v>2064572.0595439523</v>
      </c>
      <c r="G9" s="98">
        <f>'5.Closing Stock &amp; W Capital'!J42</f>
        <v>2317707.0190348825</v>
      </c>
      <c r="H9" s="98">
        <f>'5.Closing Stock &amp; W Capital'!K42</f>
        <v>2590994.0443260465</v>
      </c>
      <c r="K9" s="44"/>
      <c r="L9" s="44"/>
      <c r="M9" s="44"/>
      <c r="N9" s="44"/>
      <c r="O9" s="44"/>
      <c r="P9" s="44"/>
      <c r="Q9" s="44"/>
      <c r="R9" s="44"/>
    </row>
    <row r="10" spans="1:18">
      <c r="A10" s="97" t="s">
        <v>587</v>
      </c>
      <c r="B10" s="98">
        <f>'5.Closing Stock &amp; W Capital'!E21</f>
        <v>272506.11417768756</v>
      </c>
      <c r="C10" s="98">
        <f>'5.Closing Stock &amp; W Capital'!F21</f>
        <v>314744.56187522906</v>
      </c>
      <c r="D10" s="98">
        <f>'5.Closing Stock &amp; W Capital'!G21</f>
        <v>360525.58905708068</v>
      </c>
      <c r="E10" s="98">
        <f>'5.Closing Stock &amp; W Capital'!H21</f>
        <v>410097.85755242937</v>
      </c>
      <c r="F10" s="98">
        <f>'5.Closing Stock &amp; W Capital'!I21</f>
        <v>463726.03892467008</v>
      </c>
      <c r="G10" s="98">
        <f>'5.Closing Stock &amp; W Capital'!J21</f>
        <v>521691.79379025399</v>
      </c>
      <c r="H10" s="98">
        <f>'5.Closing Stock &amp; W Capital'!K21</f>
        <v>584294.8090450844</v>
      </c>
      <c r="K10" s="44"/>
      <c r="L10" s="44"/>
      <c r="M10" s="44"/>
      <c r="N10" s="44"/>
      <c r="O10" s="44"/>
      <c r="P10" s="44"/>
      <c r="Q10" s="44"/>
      <c r="R10" s="44"/>
    </row>
    <row r="11" spans="1:18">
      <c r="A11" s="93" t="s">
        <v>248</v>
      </c>
      <c r="B11" s="96">
        <f t="shared" ref="B11:H11" si="0">SUM(B8:B10)</f>
        <v>3474340.6874348908</v>
      </c>
      <c r="C11" s="96">
        <f t="shared" si="0"/>
        <v>6028738.3592080623</v>
      </c>
      <c r="D11" s="96">
        <f t="shared" si="0"/>
        <v>8737776.1748468503</v>
      </c>
      <c r="E11" s="96">
        <f t="shared" si="0"/>
        <v>11893649.247740226</v>
      </c>
      <c r="F11" s="96">
        <f t="shared" si="0"/>
        <v>15542259.206278285</v>
      </c>
      <c r="G11" s="96">
        <f t="shared" si="0"/>
        <v>19660147.737921618</v>
      </c>
      <c r="H11" s="96">
        <f t="shared" si="0"/>
        <v>24298091.80960194</v>
      </c>
    </row>
    <row r="12" spans="1:18">
      <c r="A12" s="93"/>
      <c r="B12" s="98"/>
      <c r="C12" s="98"/>
      <c r="D12" s="98"/>
      <c r="E12" s="98"/>
      <c r="F12" s="98"/>
      <c r="G12" s="98"/>
      <c r="H12" s="98"/>
      <c r="J12" s="44"/>
      <c r="K12" s="44"/>
      <c r="L12" s="44"/>
      <c r="M12" s="44"/>
      <c r="N12" s="44"/>
      <c r="O12" s="44"/>
      <c r="P12" s="44"/>
      <c r="Q12" s="44"/>
    </row>
    <row r="13" spans="1:18">
      <c r="A13" s="99" t="s">
        <v>249</v>
      </c>
      <c r="B13" s="98">
        <f>'3.Other Exp &amp; Taxes'!C62</f>
        <v>16365368.640000001</v>
      </c>
      <c r="C13" s="98">
        <f>'3.Other Exp &amp; Taxes'!D62</f>
        <v>15723228.405088</v>
      </c>
      <c r="D13" s="98">
        <f>'3.Other Exp &amp; Taxes'!E62</f>
        <v>15081088.170176001</v>
      </c>
      <c r="E13" s="98">
        <f>'3.Other Exp &amp; Taxes'!F62</f>
        <v>14438947.935264003</v>
      </c>
      <c r="F13" s="98">
        <f>'3.Other Exp &amp; Taxes'!G62</f>
        <v>13796807.700352004</v>
      </c>
      <c r="G13" s="98">
        <f>'3.Other Exp &amp; Taxes'!H62</f>
        <v>13154667.465440005</v>
      </c>
      <c r="H13" s="98">
        <f>'3.Other Exp &amp; Taxes'!I62</f>
        <v>12512527.230528004</v>
      </c>
    </row>
    <row r="14" spans="1:18">
      <c r="A14" s="99" t="s">
        <v>250</v>
      </c>
      <c r="B14" s="98">
        <f>'3.Other Exp &amp; Taxes'!C63</f>
        <v>642140.23491200001</v>
      </c>
      <c r="C14" s="98">
        <f>'3.Other Exp &amp; Taxes'!D63</f>
        <v>642140.23491200001</v>
      </c>
      <c r="D14" s="98">
        <f>'3.Other Exp &amp; Taxes'!E63</f>
        <v>642140.23491200001</v>
      </c>
      <c r="E14" s="98">
        <f>'3.Other Exp &amp; Taxes'!F63</f>
        <v>642140.23491200001</v>
      </c>
      <c r="F14" s="98">
        <f>'3.Other Exp &amp; Taxes'!G63</f>
        <v>642140.23491200001</v>
      </c>
      <c r="G14" s="98">
        <f>'3.Other Exp &amp; Taxes'!H63</f>
        <v>642140.23491200001</v>
      </c>
      <c r="H14" s="98">
        <f>'3.Other Exp &amp; Taxes'!I63</f>
        <v>642140.23491200001</v>
      </c>
      <c r="K14" s="44"/>
      <c r="L14" s="44"/>
      <c r="M14" s="44"/>
      <c r="N14" s="44"/>
      <c r="O14" s="44"/>
      <c r="P14" s="44"/>
      <c r="Q14" s="44"/>
    </row>
    <row r="15" spans="1:18" s="37" customFormat="1">
      <c r="A15" s="93" t="s">
        <v>197</v>
      </c>
      <c r="B15" s="96">
        <f t="shared" ref="B15:H15" si="1">B13-B14</f>
        <v>15723228.405088</v>
      </c>
      <c r="C15" s="96">
        <f t="shared" si="1"/>
        <v>15081088.170175999</v>
      </c>
      <c r="D15" s="96">
        <f t="shared" si="1"/>
        <v>14438947.935264001</v>
      </c>
      <c r="E15" s="96">
        <f t="shared" si="1"/>
        <v>13796807.700352002</v>
      </c>
      <c r="F15" s="96">
        <f t="shared" si="1"/>
        <v>13154667.465440003</v>
      </c>
      <c r="G15" s="96">
        <f t="shared" si="1"/>
        <v>12512527.230528004</v>
      </c>
      <c r="H15" s="96">
        <f t="shared" si="1"/>
        <v>11870386.995616004</v>
      </c>
    </row>
    <row r="16" spans="1:18" s="37" customFormat="1">
      <c r="A16" s="93"/>
      <c r="B16" s="96"/>
      <c r="C16" s="96"/>
      <c r="D16" s="96"/>
      <c r="E16" s="96"/>
      <c r="F16" s="96"/>
      <c r="G16" s="96"/>
      <c r="H16" s="96"/>
    </row>
    <row r="17" spans="1:8" s="37" customFormat="1">
      <c r="A17" s="100"/>
      <c r="B17" s="96"/>
      <c r="C17" s="96"/>
      <c r="D17" s="96"/>
      <c r="E17" s="96"/>
      <c r="F17" s="96"/>
      <c r="G17" s="96"/>
      <c r="H17" s="96"/>
    </row>
    <row r="18" spans="1:8" s="37" customFormat="1">
      <c r="A18" s="93" t="s">
        <v>499</v>
      </c>
      <c r="B18" s="96">
        <f>'8.Cash Flow '!C21-'6.Cons Profit &amp; Loss'!B43</f>
        <v>64000</v>
      </c>
      <c r="C18" s="96">
        <f>B18-'6.Cons Profit &amp; Loss'!C43</f>
        <v>48000</v>
      </c>
      <c r="D18" s="96">
        <f>C18-'6.Cons Profit &amp; Loss'!D43</f>
        <v>32000</v>
      </c>
      <c r="E18" s="96">
        <f>D18-'6.Cons Profit &amp; Loss'!E43</f>
        <v>16000</v>
      </c>
      <c r="F18" s="96">
        <f>E18-'6.Cons Profit &amp; Loss'!F43</f>
        <v>0</v>
      </c>
      <c r="G18" s="96">
        <f>F18-'6.Cons Profit &amp; Loss'!G43</f>
        <v>0</v>
      </c>
      <c r="H18" s="96">
        <f>G18-'6.Cons Profit &amp; Loss'!H43</f>
        <v>0</v>
      </c>
    </row>
    <row r="19" spans="1:8">
      <c r="A19" s="99"/>
      <c r="B19" s="98"/>
      <c r="C19" s="98"/>
      <c r="D19" s="98"/>
      <c r="E19" s="98"/>
      <c r="F19" s="98"/>
      <c r="G19" s="98"/>
      <c r="H19" s="98"/>
    </row>
    <row r="20" spans="1:8">
      <c r="A20" s="100" t="s">
        <v>252</v>
      </c>
      <c r="B20" s="101">
        <f t="shared" ref="B20:H20" si="2">B11+B15+B17+B18</f>
        <v>19261569.092522889</v>
      </c>
      <c r="C20" s="101">
        <f t="shared" si="2"/>
        <v>21157826.529384062</v>
      </c>
      <c r="D20" s="101">
        <f t="shared" si="2"/>
        <v>23208724.110110849</v>
      </c>
      <c r="E20" s="101">
        <f t="shared" si="2"/>
        <v>25706456.94809223</v>
      </c>
      <c r="F20" s="101">
        <f t="shared" si="2"/>
        <v>28696926.671718288</v>
      </c>
      <c r="G20" s="101">
        <f t="shared" si="2"/>
        <v>32172674.968449622</v>
      </c>
      <c r="H20" s="101">
        <f t="shared" si="2"/>
        <v>36168478.805217944</v>
      </c>
    </row>
    <row r="21" spans="1:8">
      <c r="A21" s="88"/>
      <c r="B21" s="102"/>
      <c r="C21" s="102"/>
      <c r="D21" s="102"/>
      <c r="E21" s="102"/>
      <c r="F21" s="102"/>
      <c r="G21" s="102"/>
      <c r="H21" s="102"/>
    </row>
    <row r="22" spans="1:8">
      <c r="A22" s="91" t="s">
        <v>253</v>
      </c>
      <c r="B22" s="103"/>
      <c r="C22" s="103"/>
      <c r="D22" s="103"/>
      <c r="E22" s="103"/>
      <c r="F22" s="103"/>
      <c r="G22" s="103"/>
      <c r="H22" s="103"/>
    </row>
    <row r="23" spans="1:8">
      <c r="A23" s="93" t="s">
        <v>254</v>
      </c>
      <c r="B23" s="103"/>
      <c r="C23" s="103"/>
      <c r="D23" s="103"/>
      <c r="E23" s="103"/>
      <c r="F23" s="103"/>
      <c r="G23" s="103"/>
      <c r="H23" s="103"/>
    </row>
    <row r="24" spans="1:8">
      <c r="A24" s="97" t="s">
        <v>255</v>
      </c>
      <c r="B24" s="96">
        <f>'5.Closing Stock &amp; W Capital'!E56-'5.Closing Stock &amp; W Capital'!E57</f>
        <v>713699.28125852253</v>
      </c>
      <c r="C24" s="96">
        <f>'5.Closing Stock &amp; W Capital'!F56-'5.Closing Stock &amp; W Capital'!F57</f>
        <v>1109280.6545261035</v>
      </c>
      <c r="D24" s="96">
        <f>'5.Closing Stock &amp; W Capital'!G56-'5.Closing Stock &amp; W Capital'!G57</f>
        <v>1269614.5535979436</v>
      </c>
      <c r="E24" s="96">
        <f>'5.Closing Stock &amp; W Capital'!H56-'5.Closing Stock &amp; W Capital'!H57</f>
        <v>1443208.6409406532</v>
      </c>
      <c r="F24" s="96">
        <f>'5.Closing Stock &amp; W Capital'!I56-'5.Closing Stock &amp; W Capital'!I57</f>
        <v>1630988.1006336384</v>
      </c>
      <c r="G24" s="96">
        <f>'5.Closing Stock &amp; W Capital'!J56-'5.Closing Stock &amp; W Capital'!J57</f>
        <v>1830522.9944311562</v>
      </c>
      <c r="H24" s="96">
        <f>'5.Closing Stock &amp; W Capital'!K56-'5.Closing Stock &amp; W Capital'!K57</f>
        <v>2045933.9073568424</v>
      </c>
    </row>
    <row r="25" spans="1:8">
      <c r="A25" s="97" t="s">
        <v>256</v>
      </c>
      <c r="B25" s="102">
        <f>'5.Closing Stock &amp; W Capital'!E55</f>
        <v>528828.16417638701</v>
      </c>
      <c r="C25" s="102">
        <f>'5.Closing Stock &amp; W Capital'!F55</f>
        <v>610234.7077059187</v>
      </c>
      <c r="D25" s="102">
        <f>'5.Closing Stock &amp; W Capital'!G55</f>
        <v>698459.8351779629</v>
      </c>
      <c r="E25" s="102">
        <f>'5.Closing Stock &amp; W Capital'!H55</f>
        <v>793981.88862794673</v>
      </c>
      <c r="F25" s="102">
        <f>'5.Closing Stock &amp; W Capital'!I55</f>
        <v>897309.99783498375</v>
      </c>
      <c r="G25" s="102">
        <f>'5.Closing Stock &amp; W Capital'!J55</f>
        <v>1008875.8183939803</v>
      </c>
      <c r="H25" s="102">
        <f>'5.Closing Stock &amp; W Capital'!K55</f>
        <v>1129354.9460142883</v>
      </c>
    </row>
    <row r="26" spans="1:8">
      <c r="A26" s="97" t="s">
        <v>257</v>
      </c>
      <c r="B26" s="96"/>
      <c r="C26" s="96"/>
      <c r="D26" s="96"/>
      <c r="E26" s="96"/>
      <c r="F26" s="96"/>
      <c r="G26" s="96"/>
      <c r="H26" s="96"/>
    </row>
    <row r="27" spans="1:8">
      <c r="A27" s="93" t="s">
        <v>258</v>
      </c>
      <c r="B27" s="101">
        <f t="shared" ref="B27:H27" si="3">SUM(B24:B26)</f>
        <v>1242527.4454349095</v>
      </c>
      <c r="C27" s="101">
        <f t="shared" si="3"/>
        <v>1719515.3622320222</v>
      </c>
      <c r="D27" s="101">
        <f t="shared" si="3"/>
        <v>1968074.3887759065</v>
      </c>
      <c r="E27" s="101">
        <f t="shared" si="3"/>
        <v>2237190.5295686</v>
      </c>
      <c r="F27" s="101">
        <f t="shared" si="3"/>
        <v>2528298.0984686222</v>
      </c>
      <c r="G27" s="101">
        <f t="shared" si="3"/>
        <v>2839398.8128251364</v>
      </c>
      <c r="H27" s="101">
        <f t="shared" si="3"/>
        <v>3175288.8533711308</v>
      </c>
    </row>
    <row r="28" spans="1:8">
      <c r="A28" s="93" t="s">
        <v>259</v>
      </c>
      <c r="B28" s="101">
        <f>'4.TL repayment sch'!G21</f>
        <v>4674866.475130341</v>
      </c>
      <c r="C28" s="101">
        <f>'4.TL repayment sch'!G33</f>
        <v>4108645.0339356163</v>
      </c>
      <c r="D28" s="101">
        <f>'4.TL repayment sch'!G45</f>
        <v>3470612.5414000042</v>
      </c>
      <c r="E28" s="101">
        <f>'4.TL repayment sch'!G57</f>
        <v>2751661.5587733868</v>
      </c>
      <c r="F28" s="101">
        <f>'4.TL repayment sch'!G69</f>
        <v>1941529.5961117402</v>
      </c>
      <c r="G28" s="101">
        <f>'4.TL repayment sch'!G81</f>
        <v>1028652.6228746574</v>
      </c>
      <c r="H28" s="101">
        <f>'[5]Term Loan'!J72+'[5]Term Loan'!S72</f>
        <v>0</v>
      </c>
    </row>
    <row r="29" spans="1:8">
      <c r="A29" s="93" t="s">
        <v>260</v>
      </c>
      <c r="B29" s="101"/>
      <c r="C29" s="101"/>
      <c r="D29" s="101"/>
      <c r="E29" s="101"/>
      <c r="F29" s="101"/>
      <c r="G29" s="101"/>
      <c r="H29" s="101"/>
    </row>
    <row r="30" spans="1:8">
      <c r="A30" s="93"/>
      <c r="B30" s="104"/>
      <c r="C30" s="104"/>
      <c r="D30" s="104"/>
      <c r="E30" s="104"/>
      <c r="F30" s="104"/>
      <c r="G30" s="104"/>
      <c r="H30" s="104"/>
    </row>
    <row r="31" spans="1:8">
      <c r="A31" s="100" t="s">
        <v>261</v>
      </c>
      <c r="B31" s="101">
        <f t="shared" ref="B31:H31" si="4">SUM(B27:B29)</f>
        <v>5917393.9205652503</v>
      </c>
      <c r="C31" s="101">
        <f t="shared" si="4"/>
        <v>5828160.3961676387</v>
      </c>
      <c r="D31" s="101">
        <f t="shared" si="4"/>
        <v>5438686.9301759107</v>
      </c>
      <c r="E31" s="101">
        <f t="shared" si="4"/>
        <v>4988852.0883419868</v>
      </c>
      <c r="F31" s="101">
        <f t="shared" si="4"/>
        <v>4469827.6945803622</v>
      </c>
      <c r="G31" s="101">
        <f t="shared" si="4"/>
        <v>3868051.4356997935</v>
      </c>
      <c r="H31" s="101">
        <f t="shared" si="4"/>
        <v>3175288.8533711308</v>
      </c>
    </row>
    <row r="32" spans="1:8">
      <c r="A32" s="88"/>
      <c r="B32" s="105"/>
      <c r="C32" s="105"/>
      <c r="D32" s="105"/>
      <c r="E32" s="105"/>
      <c r="F32" s="105"/>
      <c r="G32" s="105"/>
      <c r="H32" s="105"/>
    </row>
    <row r="33" spans="1:8">
      <c r="A33" s="99" t="s">
        <v>262</v>
      </c>
      <c r="B33" s="98">
        <f>'1.Project Cost and MOF'!E16</f>
        <v>1882436.6244195076</v>
      </c>
      <c r="C33" s="98">
        <f>B33</f>
        <v>1882436.6244195076</v>
      </c>
      <c r="D33" s="98">
        <f t="shared" ref="D33:H34" si="5">C33</f>
        <v>1882436.6244195076</v>
      </c>
      <c r="E33" s="98">
        <f t="shared" si="5"/>
        <v>1882436.6244195076</v>
      </c>
      <c r="F33" s="98">
        <f t="shared" si="5"/>
        <v>1882436.6244195076</v>
      </c>
      <c r="G33" s="98">
        <f t="shared" si="5"/>
        <v>1882436.6244195076</v>
      </c>
      <c r="H33" s="98">
        <f t="shared" si="5"/>
        <v>1882436.6244195076</v>
      </c>
    </row>
    <row r="34" spans="1:8">
      <c r="A34" s="99" t="s">
        <v>500</v>
      </c>
      <c r="B34" s="98">
        <f>'1.Project Cost and MOF'!E14</f>
        <v>9867221.1840000004</v>
      </c>
      <c r="C34" s="98">
        <f>B34</f>
        <v>9867221.1840000004</v>
      </c>
      <c r="D34" s="98">
        <f t="shared" si="5"/>
        <v>9867221.1840000004</v>
      </c>
      <c r="E34" s="98">
        <f t="shared" si="5"/>
        <v>9867221.1840000004</v>
      </c>
      <c r="F34" s="98">
        <f t="shared" si="5"/>
        <v>9867221.1840000004</v>
      </c>
      <c r="G34" s="98">
        <f t="shared" si="5"/>
        <v>9867221.1840000004</v>
      </c>
      <c r="H34" s="98">
        <f t="shared" si="5"/>
        <v>9867221.1840000004</v>
      </c>
    </row>
    <row r="35" spans="1:8">
      <c r="A35" s="93" t="s">
        <v>263</v>
      </c>
      <c r="B35" s="98"/>
      <c r="C35" s="98"/>
      <c r="D35" s="98"/>
      <c r="E35" s="98"/>
      <c r="F35" s="98"/>
      <c r="G35" s="98"/>
      <c r="H35" s="98"/>
    </row>
    <row r="36" spans="1:8">
      <c r="A36" s="99" t="s">
        <v>264</v>
      </c>
      <c r="B36" s="98">
        <v>0</v>
      </c>
      <c r="C36" s="98">
        <f t="shared" ref="C36:H36" si="6">B39</f>
        <v>1594517.3635381274</v>
      </c>
      <c r="D36" s="98">
        <f t="shared" si="6"/>
        <v>3580008.3247969085</v>
      </c>
      <c r="E36" s="98">
        <f t="shared" si="6"/>
        <v>6020379.3715154156</v>
      </c>
      <c r="F36" s="98">
        <f t="shared" si="6"/>
        <v>8967947.0513307229</v>
      </c>
      <c r="G36" s="98">
        <f t="shared" si="6"/>
        <v>12477441.168718411</v>
      </c>
      <c r="H36" s="98">
        <f t="shared" si="6"/>
        <v>16554965.724330321</v>
      </c>
    </row>
    <row r="37" spans="1:8">
      <c r="A37" s="99" t="s">
        <v>265</v>
      </c>
      <c r="B37" s="98">
        <f>'6.Cons Profit &amp; Loss'!B53</f>
        <v>1594517.3635381274</v>
      </c>
      <c r="C37" s="98">
        <f>'6.Cons Profit &amp; Loss'!C51</f>
        <v>1985490.9612587811</v>
      </c>
      <c r="D37" s="98">
        <f>'6.Cons Profit &amp; Loss'!D51</f>
        <v>2440371.0467185071</v>
      </c>
      <c r="E37" s="98">
        <f>'6.Cons Profit &amp; Loss'!E51</f>
        <v>2947567.6798153082</v>
      </c>
      <c r="F37" s="98">
        <f>'6.Cons Profit &amp; Loss'!F51</f>
        <v>3509494.1173876878</v>
      </c>
      <c r="G37" s="98">
        <f>'6.Cons Profit &amp; Loss'!G51</f>
        <v>4077524.5556119112</v>
      </c>
      <c r="H37" s="98">
        <f>'6.Cons Profit &amp; Loss'!H51</f>
        <v>4688566.4190969905</v>
      </c>
    </row>
    <row r="38" spans="1:8">
      <c r="A38" s="99" t="s">
        <v>266</v>
      </c>
      <c r="B38" s="98"/>
      <c r="C38" s="98"/>
      <c r="D38" s="98"/>
      <c r="E38" s="98"/>
      <c r="F38" s="98"/>
      <c r="G38" s="98"/>
      <c r="H38" s="98"/>
    </row>
    <row r="39" spans="1:8">
      <c r="A39" s="99" t="s">
        <v>267</v>
      </c>
      <c r="B39" s="98">
        <f t="shared" ref="B39:H39" si="7">B36+B37-B38</f>
        <v>1594517.3635381274</v>
      </c>
      <c r="C39" s="98">
        <f t="shared" si="7"/>
        <v>3580008.3247969085</v>
      </c>
      <c r="D39" s="98">
        <f t="shared" si="7"/>
        <v>6020379.3715154156</v>
      </c>
      <c r="E39" s="98">
        <f t="shared" si="7"/>
        <v>8967947.0513307229</v>
      </c>
      <c r="F39" s="98">
        <f t="shared" si="7"/>
        <v>12477441.168718411</v>
      </c>
      <c r="G39" s="98">
        <f t="shared" si="7"/>
        <v>16554965.724330321</v>
      </c>
      <c r="H39" s="98">
        <f t="shared" si="7"/>
        <v>21243532.143427312</v>
      </c>
    </row>
    <row r="40" spans="1:8">
      <c r="A40" s="99"/>
      <c r="B40" s="103"/>
      <c r="C40" s="103"/>
      <c r="D40" s="103"/>
      <c r="E40" s="103"/>
      <c r="F40" s="103"/>
      <c r="G40" s="103"/>
      <c r="H40" s="103"/>
    </row>
    <row r="41" spans="1:8">
      <c r="A41" s="106" t="s">
        <v>268</v>
      </c>
      <c r="B41" s="107">
        <f t="shared" ref="B41:H41" si="8">B33+B39+B34</f>
        <v>13344175.171957634</v>
      </c>
      <c r="C41" s="107">
        <f t="shared" si="8"/>
        <v>15329666.133216416</v>
      </c>
      <c r="D41" s="107">
        <f t="shared" si="8"/>
        <v>17770037.179934923</v>
      </c>
      <c r="E41" s="107">
        <f t="shared" si="8"/>
        <v>20717604.85975023</v>
      </c>
      <c r="F41" s="107">
        <f t="shared" si="8"/>
        <v>24227098.97713792</v>
      </c>
      <c r="G41" s="107">
        <f t="shared" si="8"/>
        <v>28304623.532749828</v>
      </c>
      <c r="H41" s="107">
        <f t="shared" si="8"/>
        <v>32993189.951846819</v>
      </c>
    </row>
    <row r="42" spans="1:8">
      <c r="A42" s="88"/>
      <c r="B42" s="98"/>
      <c r="C42" s="98"/>
      <c r="D42" s="98"/>
      <c r="E42" s="98"/>
      <c r="F42" s="98"/>
      <c r="G42" s="98"/>
      <c r="H42" s="98"/>
    </row>
    <row r="43" spans="1:8">
      <c r="A43" s="100" t="s">
        <v>269</v>
      </c>
      <c r="B43" s="101">
        <f t="shared" ref="B43:H43" si="9">B31+B41</f>
        <v>19261569.092522886</v>
      </c>
      <c r="C43" s="101">
        <f t="shared" si="9"/>
        <v>21157826.529384054</v>
      </c>
      <c r="D43" s="101">
        <f t="shared" si="9"/>
        <v>23208724.110110834</v>
      </c>
      <c r="E43" s="101">
        <f t="shared" si="9"/>
        <v>25706456.948092215</v>
      </c>
      <c r="F43" s="101">
        <f t="shared" si="9"/>
        <v>28696926.671718281</v>
      </c>
      <c r="G43" s="101">
        <f t="shared" si="9"/>
        <v>32172674.968449622</v>
      </c>
      <c r="H43" s="101">
        <f t="shared" si="9"/>
        <v>36168478.805217952</v>
      </c>
    </row>
    <row r="44" spans="1:8">
      <c r="A44" s="88"/>
      <c r="B44" s="108"/>
      <c r="C44" s="108"/>
      <c r="D44" s="108"/>
      <c r="E44" s="108"/>
      <c r="F44" s="108"/>
      <c r="G44" s="108"/>
      <c r="H44" s="108"/>
    </row>
    <row r="45" spans="1:8">
      <c r="A45" s="109" t="s">
        <v>270</v>
      </c>
      <c r="B45" s="110"/>
      <c r="C45" s="110"/>
      <c r="D45" s="110"/>
      <c r="E45" s="110"/>
      <c r="F45" s="110"/>
      <c r="G45" s="110"/>
      <c r="H45" s="110"/>
    </row>
    <row r="46" spans="1:8">
      <c r="A46" s="111" t="s">
        <v>271</v>
      </c>
      <c r="B46" s="112">
        <f t="shared" ref="B46:H46" si="10">B43-B20</f>
        <v>0</v>
      </c>
      <c r="C46" s="112">
        <f t="shared" si="10"/>
        <v>0</v>
      </c>
      <c r="D46" s="112">
        <f t="shared" si="10"/>
        <v>0</v>
      </c>
      <c r="E46" s="112">
        <f t="shared" si="10"/>
        <v>0</v>
      </c>
      <c r="F46" s="112">
        <f t="shared" si="10"/>
        <v>0</v>
      </c>
      <c r="G46" s="112">
        <f t="shared" si="10"/>
        <v>0</v>
      </c>
      <c r="H46" s="112">
        <f t="shared" si="10"/>
        <v>0</v>
      </c>
    </row>
    <row r="47" spans="1:8">
      <c r="A47" s="111"/>
      <c r="B47" s="112"/>
      <c r="C47" s="112"/>
      <c r="D47" s="112"/>
      <c r="E47" s="112"/>
      <c r="F47" s="112"/>
      <c r="G47" s="112"/>
      <c r="H47" s="112"/>
    </row>
    <row r="48" spans="1:8" ht="15.75" thickBot="1">
      <c r="A48" s="113"/>
      <c r="B48" s="114"/>
      <c r="C48" s="114"/>
      <c r="D48" s="114"/>
      <c r="E48" s="114"/>
      <c r="F48" s="114"/>
      <c r="G48" s="114"/>
      <c r="H48" s="114"/>
    </row>
    <row r="49" spans="1:9">
      <c r="B49" s="38"/>
      <c r="C49" s="38"/>
      <c r="D49" s="38"/>
      <c r="E49" s="38"/>
      <c r="F49" s="38"/>
      <c r="G49" s="38"/>
      <c r="H49" s="38"/>
    </row>
    <row r="50" spans="1:9" ht="39.6" customHeight="1">
      <c r="A50" s="463" t="s">
        <v>395</v>
      </c>
      <c r="B50" s="464"/>
      <c r="C50" s="464"/>
      <c r="D50" s="464"/>
      <c r="E50" s="464"/>
      <c r="F50" s="464"/>
      <c r="G50" s="464"/>
      <c r="H50" s="464"/>
      <c r="I50" s="464"/>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17</vt:i4>
      </vt:variant>
    </vt:vector>
  </HeadingPairs>
  <TitlesOfParts>
    <vt:vector size="40"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13. Facility 2 Warehouse</vt:lpstr>
      <vt:lpstr>14.Facility 3 C &amp; G unit </vt:lpstr>
      <vt:lpstr>15. Facility 4 CHC</vt:lpstr>
      <vt:lpstr>16.Facility 5 Agri Inputs</vt:lpstr>
      <vt:lpstr>17.Facility 6 Hort Processing</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 Facility 2 Warehouse'!Print_Area</vt:lpstr>
      <vt:lpstr>'13.Facility 2 Grain Processing'!Print_Area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2023-05-29T05:35:54Z</dcterms:modified>
</cp:coreProperties>
</file>